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fileSharing readOnlyRecommended="1"/>
  <workbookPr/>
  <mc:AlternateContent xmlns:mc="http://schemas.openxmlformats.org/markup-compatibility/2006">
    <mc:Choice Requires="x15">
      <x15ac:absPath xmlns:x15ac="http://schemas.microsoft.com/office/spreadsheetml/2010/11/ac" url="Y:\★国保税等（仮）計算\国保税試算\国保税試算R7年度用\"/>
    </mc:Choice>
  </mc:AlternateContent>
  <xr:revisionPtr revIDLastSave="0" documentId="13_ncr:1_{DAFDD264-502E-4858-81E5-63C72C54FA87}" xr6:coauthVersionLast="47" xr6:coauthVersionMax="47" xr10:uidLastSave="{00000000-0000-0000-0000-000000000000}"/>
  <bookViews>
    <workbookView xWindow="-120" yWindow="-120" windowWidth="20730" windowHeight="11040" xr2:uid="{00000000-000D-0000-FFFF-FFFF00000000}"/>
  </bookViews>
  <sheets>
    <sheet name="国保税" sheetId="1" r:id="rId1"/>
    <sheet name="設定" sheetId="2" state="hidden" r:id="rId2"/>
    <sheet name="計算式" sheetId="3" state="hidden" r:id="rId3"/>
    <sheet name="給与所得換算シート" sheetId="6" state="hidden" r:id="rId4"/>
    <sheet name="給与所得換算シート２" sheetId="9" state="hidden" r:id="rId5"/>
    <sheet name="年金所得換算シート" sheetId="7" state="hidden" r:id="rId6"/>
  </sheets>
  <definedNames>
    <definedName name="_xlnm.Print_Area" localSheetId="3">給与所得換算シート!$A$1:$S$12</definedName>
    <definedName name="_xlnm.Print_Area" localSheetId="0">国保税!$A$1:$AJ$105</definedName>
    <definedName name="_xlnm.Print_Area" localSheetId="5">年金所得換算シート!$A$1:$AE$11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1" l="1"/>
  <c r="A138" i="7"/>
  <c r="Y137" i="7" s="1"/>
  <c r="A125" i="7"/>
  <c r="Y122" i="7" s="1"/>
  <c r="A112" i="7"/>
  <c r="Y111" i="7" s="1"/>
  <c r="A99" i="7"/>
  <c r="Y97" i="7" s="1"/>
  <c r="A86" i="7"/>
  <c r="A73" i="7"/>
  <c r="Y70" i="7" s="1"/>
  <c r="A47" i="7"/>
  <c r="Y46" i="7" s="1"/>
  <c r="A60" i="7"/>
  <c r="Y59" i="7" s="1"/>
  <c r="A34" i="7"/>
  <c r="Y33" i="7" s="1"/>
  <c r="A21" i="7"/>
  <c r="A8" i="7"/>
  <c r="A132" i="7"/>
  <c r="A119" i="7"/>
  <c r="A106" i="7"/>
  <c r="A93" i="7"/>
  <c r="A80" i="7"/>
  <c r="A67" i="7"/>
  <c r="A54" i="7"/>
  <c r="A41" i="7"/>
  <c r="A28" i="7"/>
  <c r="A15" i="7"/>
  <c r="A2" i="7"/>
  <c r="A122" i="6"/>
  <c r="M127" i="6" s="1"/>
  <c r="A110" i="6"/>
  <c r="M114" i="6" s="1"/>
  <c r="A98" i="6"/>
  <c r="M101" i="6" s="1"/>
  <c r="A86" i="6"/>
  <c r="M88" i="6" s="1"/>
  <c r="A74" i="6"/>
  <c r="M79" i="6" s="1"/>
  <c r="A62" i="6"/>
  <c r="M66" i="6" s="1"/>
  <c r="A50" i="6"/>
  <c r="M52" i="6" s="1"/>
  <c r="A38" i="6"/>
  <c r="M43" i="6" s="1"/>
  <c r="A26" i="6"/>
  <c r="M30" i="6" s="1"/>
  <c r="A14" i="6"/>
  <c r="M17" i="6" s="1"/>
  <c r="A2" i="6"/>
  <c r="BK12" i="3"/>
  <c r="BB12" i="3"/>
  <c r="AU12" i="3"/>
  <c r="BK11" i="3"/>
  <c r="BB11" i="3"/>
  <c r="AU11" i="3"/>
  <c r="BK10" i="3"/>
  <c r="BB10" i="3"/>
  <c r="AU10" i="3"/>
  <c r="BK9" i="3"/>
  <c r="BB9" i="3"/>
  <c r="AU9" i="3"/>
  <c r="BK8" i="3"/>
  <c r="BB8" i="3"/>
  <c r="AU8" i="3"/>
  <c r="BK7" i="3"/>
  <c r="BB7" i="3"/>
  <c r="AU7" i="3"/>
  <c r="BK6" i="3"/>
  <c r="BB6" i="3"/>
  <c r="AU6" i="3"/>
  <c r="BK5" i="3"/>
  <c r="BB5" i="3"/>
  <c r="AU5" i="3"/>
  <c r="BK4" i="3"/>
  <c r="BB4" i="3"/>
  <c r="AU4" i="3"/>
  <c r="BK3" i="3"/>
  <c r="BB3" i="3"/>
  <c r="AU3" i="3"/>
  <c r="B7" i="3"/>
  <c r="O29" i="1" s="1"/>
  <c r="E7" i="3"/>
  <c r="R29" i="1" s="1"/>
  <c r="F7" i="3"/>
  <c r="S29" i="1" s="1"/>
  <c r="G7" i="3"/>
  <c r="T29" i="1" s="1"/>
  <c r="H7" i="3"/>
  <c r="U29" i="1" s="1"/>
  <c r="I7" i="3"/>
  <c r="V29" i="1" s="1"/>
  <c r="J7" i="3"/>
  <c r="W29" i="1" s="1"/>
  <c r="K7" i="3"/>
  <c r="X29" i="1" s="1"/>
  <c r="L7" i="3"/>
  <c r="Y29" i="1" s="1"/>
  <c r="M7" i="3"/>
  <c r="Z29" i="1" s="1"/>
  <c r="D7" i="3"/>
  <c r="Q29" i="1" s="1"/>
  <c r="P34" i="3"/>
  <c r="P46" i="3"/>
  <c r="P43" i="3"/>
  <c r="P42" i="3"/>
  <c r="P41" i="3"/>
  <c r="P40" i="3"/>
  <c r="P39" i="3"/>
  <c r="P38" i="3"/>
  <c r="P37" i="3"/>
  <c r="P36" i="3"/>
  <c r="P35" i="3"/>
  <c r="B12" i="3"/>
  <c r="O34" i="1" s="1"/>
  <c r="B16" i="3"/>
  <c r="O38" i="1" s="1"/>
  <c r="M16" i="3"/>
  <c r="Z38" i="1" s="1"/>
  <c r="C9" i="3"/>
  <c r="P31" i="1" s="1"/>
  <c r="L15" i="3"/>
  <c r="Y37" i="1" s="1"/>
  <c r="C14" i="3"/>
  <c r="P36" i="1" s="1"/>
  <c r="C16" i="3"/>
  <c r="P38" i="1" s="1"/>
  <c r="D16" i="3"/>
  <c r="Q38" i="1" s="1"/>
  <c r="E16" i="3"/>
  <c r="R38" i="1" s="1"/>
  <c r="F16" i="3"/>
  <c r="S38" i="1" s="1"/>
  <c r="G16" i="3"/>
  <c r="T38" i="1" s="1"/>
  <c r="H16" i="3"/>
  <c r="U38" i="1" s="1"/>
  <c r="I16" i="3"/>
  <c r="V38" i="1" s="1"/>
  <c r="J16" i="3"/>
  <c r="W38" i="1" s="1"/>
  <c r="K16" i="3"/>
  <c r="X38" i="1" s="1"/>
  <c r="L16" i="3"/>
  <c r="Y38" i="1" s="1"/>
  <c r="B15" i="3"/>
  <c r="O37" i="1" s="1"/>
  <c r="C15" i="3"/>
  <c r="P37" i="1" s="1"/>
  <c r="D15" i="3"/>
  <c r="Q37" i="1" s="1"/>
  <c r="E15" i="3"/>
  <c r="R37" i="1" s="1"/>
  <c r="F15" i="3"/>
  <c r="S37" i="1" s="1"/>
  <c r="G15" i="3"/>
  <c r="T37" i="1" s="1"/>
  <c r="H15" i="3"/>
  <c r="U37" i="1" s="1"/>
  <c r="I15" i="3"/>
  <c r="V37" i="1" s="1"/>
  <c r="J15" i="3"/>
  <c r="W37" i="1" s="1"/>
  <c r="K15" i="3"/>
  <c r="X37" i="1" s="1"/>
  <c r="M15" i="3"/>
  <c r="Z37" i="1" s="1"/>
  <c r="B14" i="3"/>
  <c r="O36" i="1" s="1"/>
  <c r="D14" i="3"/>
  <c r="Q36" i="1" s="1"/>
  <c r="E14" i="3"/>
  <c r="R36" i="1" s="1"/>
  <c r="F14" i="3"/>
  <c r="S36" i="1" s="1"/>
  <c r="G14" i="3"/>
  <c r="T36" i="1" s="1"/>
  <c r="H14" i="3"/>
  <c r="U36" i="1" s="1"/>
  <c r="I14" i="3"/>
  <c r="V36" i="1" s="1"/>
  <c r="J14" i="3"/>
  <c r="W36" i="1" s="1"/>
  <c r="K14" i="3"/>
  <c r="X36" i="1" s="1"/>
  <c r="L14" i="3"/>
  <c r="Y36" i="1" s="1"/>
  <c r="M14" i="3"/>
  <c r="Z36" i="1" s="1"/>
  <c r="B13" i="3"/>
  <c r="O35" i="1" s="1"/>
  <c r="C13" i="3"/>
  <c r="P35" i="1" s="1"/>
  <c r="D13" i="3"/>
  <c r="Q35" i="1" s="1"/>
  <c r="E13" i="3"/>
  <c r="R35" i="1" s="1"/>
  <c r="F13" i="3"/>
  <c r="S35" i="1" s="1"/>
  <c r="G13" i="3"/>
  <c r="T35" i="1" s="1"/>
  <c r="H13" i="3"/>
  <c r="U35" i="1" s="1"/>
  <c r="I13" i="3"/>
  <c r="V35" i="1" s="1"/>
  <c r="J13" i="3"/>
  <c r="W35" i="1" s="1"/>
  <c r="K13" i="3"/>
  <c r="X35" i="1" s="1"/>
  <c r="L13" i="3"/>
  <c r="Y35" i="1" s="1"/>
  <c r="M13" i="3"/>
  <c r="Z35" i="1" s="1"/>
  <c r="C12" i="3"/>
  <c r="P34" i="1" s="1"/>
  <c r="D12" i="3"/>
  <c r="Q34" i="1" s="1"/>
  <c r="E12" i="3"/>
  <c r="R34" i="1" s="1"/>
  <c r="F12" i="3"/>
  <c r="S34" i="1" s="1"/>
  <c r="G12" i="3"/>
  <c r="T34" i="1" s="1"/>
  <c r="H12" i="3"/>
  <c r="U34" i="1" s="1"/>
  <c r="I12" i="3"/>
  <c r="V34" i="1" s="1"/>
  <c r="J12" i="3"/>
  <c r="W34" i="1" s="1"/>
  <c r="K12" i="3"/>
  <c r="X34" i="1" s="1"/>
  <c r="L12" i="3"/>
  <c r="Y34" i="1" s="1"/>
  <c r="M12" i="3"/>
  <c r="Z34" i="1" s="1"/>
  <c r="B11" i="3"/>
  <c r="O33" i="1" s="1"/>
  <c r="C11" i="3"/>
  <c r="P33" i="1" s="1"/>
  <c r="D11" i="3"/>
  <c r="Q33" i="1" s="1"/>
  <c r="E11" i="3"/>
  <c r="R33" i="1" s="1"/>
  <c r="F11" i="3"/>
  <c r="S33" i="1" s="1"/>
  <c r="G11" i="3"/>
  <c r="T33" i="1" s="1"/>
  <c r="H11" i="3"/>
  <c r="U33" i="1" s="1"/>
  <c r="I11" i="3"/>
  <c r="V33" i="1" s="1"/>
  <c r="J11" i="3"/>
  <c r="W33" i="1" s="1"/>
  <c r="K11" i="3"/>
  <c r="X33" i="1" s="1"/>
  <c r="L11" i="3"/>
  <c r="Y33" i="1" s="1"/>
  <c r="M11" i="3"/>
  <c r="Z33" i="1" s="1"/>
  <c r="M10" i="3"/>
  <c r="Z32" i="1" s="1"/>
  <c r="L10" i="3"/>
  <c r="Y32" i="1" s="1"/>
  <c r="K10" i="3"/>
  <c r="X32" i="1" s="1"/>
  <c r="J10" i="3"/>
  <c r="W32" i="1" s="1"/>
  <c r="I10" i="3"/>
  <c r="V32" i="1" s="1"/>
  <c r="H10" i="3"/>
  <c r="U32" i="1" s="1"/>
  <c r="G10" i="3"/>
  <c r="T32" i="1" s="1"/>
  <c r="F10" i="3"/>
  <c r="S32" i="1" s="1"/>
  <c r="E10" i="3"/>
  <c r="R32" i="1" s="1"/>
  <c r="D10" i="3"/>
  <c r="Q32" i="1" s="1"/>
  <c r="C10" i="3"/>
  <c r="P32" i="1" s="1"/>
  <c r="B10" i="3"/>
  <c r="O32" i="1" s="1"/>
  <c r="M9" i="3"/>
  <c r="Z31" i="1" s="1"/>
  <c r="L9" i="3"/>
  <c r="Y31" i="1" s="1"/>
  <c r="K9" i="3"/>
  <c r="X31" i="1" s="1"/>
  <c r="J9" i="3"/>
  <c r="W31" i="1" s="1"/>
  <c r="I9" i="3"/>
  <c r="V31" i="1" s="1"/>
  <c r="H9" i="3"/>
  <c r="U31" i="1" s="1"/>
  <c r="G9" i="3"/>
  <c r="T31" i="1" s="1"/>
  <c r="F9" i="3"/>
  <c r="S31" i="1" s="1"/>
  <c r="E9" i="3"/>
  <c r="R31" i="1" s="1"/>
  <c r="D9" i="3"/>
  <c r="B9" i="3"/>
  <c r="O31" i="1" s="1"/>
  <c r="M8" i="3"/>
  <c r="Z30" i="1" s="1"/>
  <c r="L8" i="3"/>
  <c r="Y30" i="1" s="1"/>
  <c r="K8" i="3"/>
  <c r="X30" i="1" s="1"/>
  <c r="J8" i="3"/>
  <c r="W30" i="1" s="1"/>
  <c r="I8" i="3"/>
  <c r="V30" i="1" s="1"/>
  <c r="H8" i="3"/>
  <c r="U30" i="1" s="1"/>
  <c r="G8" i="3"/>
  <c r="T30" i="1" s="1"/>
  <c r="F8" i="3"/>
  <c r="S30" i="1" s="1"/>
  <c r="E8" i="3"/>
  <c r="R30" i="1" s="1"/>
  <c r="D8" i="3"/>
  <c r="Q30" i="1" s="1"/>
  <c r="C8" i="3"/>
  <c r="P30" i="1" s="1"/>
  <c r="B8" i="3"/>
  <c r="O30" i="1" s="1"/>
  <c r="C7" i="3"/>
  <c r="P29" i="1" s="1"/>
  <c r="G13" i="2"/>
  <c r="I13" i="2" s="1"/>
  <c r="M1" i="2"/>
  <c r="M2" i="2"/>
  <c r="M3" i="2"/>
  <c r="M4" i="2"/>
  <c r="M5" i="2"/>
  <c r="M6" i="2"/>
  <c r="M7" i="2"/>
  <c r="M8" i="2"/>
  <c r="M9" i="2"/>
  <c r="M10" i="2"/>
  <c r="K13" i="2"/>
  <c r="M77" i="6" l="1"/>
  <c r="M28" i="6"/>
  <c r="M19" i="6"/>
  <c r="M64" i="6"/>
  <c r="M26" i="6"/>
  <c r="M75" i="6"/>
  <c r="M76" i="6"/>
  <c r="M124" i="6"/>
  <c r="M112" i="6"/>
  <c r="M31" i="6"/>
  <c r="M78" i="6"/>
  <c r="M123" i="6"/>
  <c r="M125" i="6"/>
  <c r="M63" i="6"/>
  <c r="M126" i="6"/>
  <c r="M50" i="6"/>
  <c r="M102" i="6"/>
  <c r="M67" i="6"/>
  <c r="M115" i="6"/>
  <c r="M15" i="6"/>
  <c r="M18" i="6"/>
  <c r="M29" i="6"/>
  <c r="M53" i="6"/>
  <c r="M74" i="6"/>
  <c r="M99" i="6"/>
  <c r="M122" i="6"/>
  <c r="M40" i="6"/>
  <c r="M86" i="6"/>
  <c r="M89" i="6"/>
  <c r="M38" i="6"/>
  <c r="M41" i="6"/>
  <c r="M51" i="6"/>
  <c r="M54" i="6"/>
  <c r="M87" i="6"/>
  <c r="M90" i="6"/>
  <c r="M103" i="6"/>
  <c r="M16" i="6"/>
  <c r="M39" i="6"/>
  <c r="M42" i="6"/>
  <c r="M55" i="6"/>
  <c r="M65" i="6"/>
  <c r="M91" i="6"/>
  <c r="M100" i="6"/>
  <c r="M110" i="6"/>
  <c r="M113" i="6"/>
  <c r="M14" i="6"/>
  <c r="M27" i="6"/>
  <c r="M62" i="6"/>
  <c r="M98" i="6"/>
  <c r="M111" i="6"/>
  <c r="M20" i="7"/>
  <c r="Y108" i="7"/>
  <c r="M107" i="7"/>
  <c r="Y84" i="7"/>
  <c r="Y32" i="7"/>
  <c r="Y136" i="7"/>
  <c r="Y135" i="7"/>
  <c r="Y133" i="7"/>
  <c r="M135" i="7"/>
  <c r="Y44" i="7"/>
  <c r="Y85" i="7"/>
  <c r="Y82" i="7"/>
  <c r="Y29" i="7"/>
  <c r="M85" i="7"/>
  <c r="M30" i="7"/>
  <c r="Y55" i="7"/>
  <c r="Y57" i="7"/>
  <c r="Y42" i="7"/>
  <c r="Y18" i="7"/>
  <c r="M133" i="7"/>
  <c r="Y72" i="7"/>
  <c r="Y4" i="7"/>
  <c r="M29" i="7"/>
  <c r="Y134" i="7"/>
  <c r="M136" i="7"/>
  <c r="Y56" i="7"/>
  <c r="M120" i="7"/>
  <c r="Y69" i="7"/>
  <c r="M57" i="7"/>
  <c r="M137" i="7"/>
  <c r="M97" i="7"/>
  <c r="Y95" i="7"/>
  <c r="M96" i="7"/>
  <c r="Y71" i="7"/>
  <c r="Y96" i="7"/>
  <c r="M95" i="7"/>
  <c r="M134" i="7"/>
  <c r="M3" i="7"/>
  <c r="M111" i="7"/>
  <c r="Y83" i="7"/>
  <c r="M58" i="7"/>
  <c r="M84" i="7"/>
  <c r="Y94" i="7"/>
  <c r="Y45" i="7"/>
  <c r="M94" i="7"/>
  <c r="Y98" i="7"/>
  <c r="M31" i="7"/>
  <c r="Y31" i="7"/>
  <c r="M98" i="7"/>
  <c r="Y30" i="7"/>
  <c r="Y43" i="7"/>
  <c r="M42" i="7"/>
  <c r="Y58" i="7"/>
  <c r="M44" i="7"/>
  <c r="M55" i="7"/>
  <c r="M81" i="7"/>
  <c r="M121" i="7"/>
  <c r="M124" i="7"/>
  <c r="M110" i="7"/>
  <c r="Y107" i="7"/>
  <c r="Y109" i="7"/>
  <c r="M83" i="7"/>
  <c r="Y81" i="7"/>
  <c r="M82" i="7"/>
  <c r="M70" i="7"/>
  <c r="M71" i="7"/>
  <c r="M68" i="7"/>
  <c r="M69" i="7"/>
  <c r="M72" i="7"/>
  <c r="Y68" i="7"/>
  <c r="Y124" i="7"/>
  <c r="M122" i="7"/>
  <c r="M123" i="7"/>
  <c r="Y120" i="7"/>
  <c r="Y123" i="7"/>
  <c r="Y121" i="7"/>
  <c r="Y110" i="7"/>
  <c r="M109" i="7"/>
  <c r="M108" i="7"/>
  <c r="M18" i="7"/>
  <c r="M4" i="6"/>
  <c r="M3" i="6"/>
  <c r="M7" i="6"/>
  <c r="M6" i="6"/>
  <c r="M2" i="6"/>
  <c r="M5" i="6"/>
  <c r="M56" i="7"/>
  <c r="M59" i="7"/>
  <c r="M45" i="7"/>
  <c r="M43" i="7"/>
  <c r="M46" i="7"/>
  <c r="M32" i="7"/>
  <c r="M33" i="7"/>
  <c r="M19" i="7"/>
  <c r="Y19" i="7"/>
  <c r="M16" i="7"/>
  <c r="Y16" i="7"/>
  <c r="Y20" i="7"/>
  <c r="Y17" i="7"/>
  <c r="M17" i="7"/>
  <c r="M6" i="7"/>
  <c r="Y7" i="7"/>
  <c r="Y3" i="7"/>
  <c r="M4" i="7"/>
  <c r="Y6" i="7"/>
  <c r="M5" i="7"/>
  <c r="M7" i="7"/>
  <c r="Y5" i="7"/>
  <c r="P18" i="3"/>
  <c r="P17" i="3"/>
  <c r="P16" i="3"/>
  <c r="P15" i="3"/>
  <c r="P14" i="3"/>
  <c r="P13" i="3"/>
  <c r="P12" i="3"/>
  <c r="P11" i="3"/>
  <c r="P10" i="3"/>
  <c r="P9" i="3"/>
  <c r="K5" i="2"/>
  <c r="K2" i="2"/>
  <c r="G2" i="2"/>
  <c r="I2" i="2" s="1"/>
  <c r="K7" i="2"/>
  <c r="G7" i="2"/>
  <c r="I7" i="2" s="1"/>
  <c r="G10" i="2"/>
  <c r="I10" i="2" s="1"/>
  <c r="K10" i="2"/>
  <c r="G3" i="2"/>
  <c r="I3" i="2" s="1"/>
  <c r="K3" i="2"/>
  <c r="P8" i="3"/>
  <c r="G4" i="2"/>
  <c r="I4" i="2" s="1"/>
  <c r="K4" i="2"/>
  <c r="G6" i="2"/>
  <c r="I6" i="2" s="1"/>
  <c r="K6" i="2"/>
  <c r="G9" i="2"/>
  <c r="I9" i="2" s="1"/>
  <c r="K9" i="2"/>
  <c r="G5" i="2"/>
  <c r="I5" i="2" s="1"/>
  <c r="K8" i="2"/>
  <c r="G1" i="2"/>
  <c r="I1" i="2" s="1"/>
  <c r="P7" i="3"/>
  <c r="K1" i="2"/>
  <c r="G8" i="2"/>
  <c r="I8" i="2" s="1"/>
  <c r="A125" i="6" l="1"/>
  <c r="B14" i="9" s="1"/>
  <c r="P14" i="9" s="1"/>
  <c r="A101" i="6"/>
  <c r="B10" i="9" s="1"/>
  <c r="P10" i="9" s="1"/>
  <c r="A29" i="6"/>
  <c r="B4" i="9" s="1"/>
  <c r="P4" i="9" s="1"/>
  <c r="Y138" i="7"/>
  <c r="A53" i="6"/>
  <c r="B6" i="9" s="1"/>
  <c r="P6" i="9" s="1"/>
  <c r="Y34" i="7"/>
  <c r="A89" i="6"/>
  <c r="B9" i="9" s="1"/>
  <c r="P9" i="9" s="1"/>
  <c r="A113" i="6"/>
  <c r="A65" i="6"/>
  <c r="B7" i="9" s="1"/>
  <c r="P7" i="9" s="1"/>
  <c r="Y47" i="7"/>
  <c r="A17" i="6"/>
  <c r="B3" i="9" s="1"/>
  <c r="P3" i="9" s="1"/>
  <c r="A77" i="6"/>
  <c r="B8" i="9" s="1"/>
  <c r="P8" i="9" s="1"/>
  <c r="M112" i="7"/>
  <c r="M99" i="7"/>
  <c r="Y73" i="7"/>
  <c r="Y60" i="7"/>
  <c r="Y86" i="7"/>
  <c r="Y112" i="7"/>
  <c r="A41" i="6"/>
  <c r="B5" i="9" s="1"/>
  <c r="P5" i="9" s="1"/>
  <c r="M138" i="7"/>
  <c r="A135" i="7" s="1"/>
  <c r="I46" i="3" s="1"/>
  <c r="M21" i="7"/>
  <c r="M86" i="7"/>
  <c r="M73" i="7"/>
  <c r="M34" i="7"/>
  <c r="A31" i="7" s="1"/>
  <c r="M125" i="7"/>
  <c r="Y99" i="7"/>
  <c r="A5" i="6"/>
  <c r="B2" i="9" s="1"/>
  <c r="P2" i="9" s="1"/>
  <c r="Y125" i="7"/>
  <c r="M60" i="7"/>
  <c r="M47" i="7"/>
  <c r="Y21" i="7"/>
  <c r="Y8" i="7"/>
  <c r="M8" i="7"/>
  <c r="U7" i="3"/>
  <c r="B11" i="9" l="1"/>
  <c r="P11" i="9" s="1"/>
  <c r="A57" i="7"/>
  <c r="I38" i="3" s="1"/>
  <c r="AE33" i="1" s="1"/>
  <c r="AA33" i="1" s="1"/>
  <c r="I14" i="9"/>
  <c r="W14" i="9" s="1"/>
  <c r="AD14" i="9" s="1"/>
  <c r="AF14" i="9" s="1"/>
  <c r="B46" i="3" s="1"/>
  <c r="A44" i="7"/>
  <c r="I37" i="3" s="1"/>
  <c r="AE32" i="1" s="1"/>
  <c r="AA32" i="1" s="1"/>
  <c r="A96" i="7"/>
  <c r="I41" i="3" s="1"/>
  <c r="AE36" i="1" s="1"/>
  <c r="AA36" i="1" s="1"/>
  <c r="A70" i="7"/>
  <c r="I39" i="3" s="1"/>
  <c r="W39" i="3" s="1"/>
  <c r="A109" i="7"/>
  <c r="I42" i="3" s="1"/>
  <c r="AE37" i="1" s="1"/>
  <c r="AA37" i="1" s="1"/>
  <c r="A83" i="7"/>
  <c r="I8" i="9" s="1"/>
  <c r="W8" i="9" s="1"/>
  <c r="AD8" i="9" s="1"/>
  <c r="A122" i="7"/>
  <c r="I11" i="9" s="1"/>
  <c r="W11" i="9" s="1"/>
  <c r="A18" i="7"/>
  <c r="I35" i="3" s="1"/>
  <c r="W35" i="3" s="1"/>
  <c r="AE41" i="1"/>
  <c r="AA41" i="1" s="1"/>
  <c r="W46" i="3"/>
  <c r="I4" i="9"/>
  <c r="W4" i="9" s="1"/>
  <c r="AD4" i="9" s="1"/>
  <c r="AF36" i="3" s="1"/>
  <c r="I36" i="3"/>
  <c r="AE31" i="1" s="1"/>
  <c r="AA31" i="1" s="1"/>
  <c r="A5" i="7"/>
  <c r="I34" i="3" s="1"/>
  <c r="AE29" i="1" s="1"/>
  <c r="X7" i="3"/>
  <c r="AD11" i="9" l="1"/>
  <c r="W37" i="3"/>
  <c r="I5" i="9"/>
  <c r="W5" i="9" s="1"/>
  <c r="AD5" i="9" s="1"/>
  <c r="AF5" i="9" s="1"/>
  <c r="B37" i="3" s="1"/>
  <c r="B93" i="3" s="1"/>
  <c r="I9" i="9"/>
  <c r="W9" i="9" s="1"/>
  <c r="AD9" i="9" s="1"/>
  <c r="AF9" i="9" s="1"/>
  <c r="B41" i="3" s="1"/>
  <c r="AK97" i="3" s="1"/>
  <c r="I6" i="9"/>
  <c r="W6" i="9" s="1"/>
  <c r="AD6" i="9" s="1"/>
  <c r="AF38" i="3" s="1"/>
  <c r="W38" i="3"/>
  <c r="AF46" i="3"/>
  <c r="W42" i="3"/>
  <c r="W41" i="3"/>
  <c r="AQ97" i="3" s="1"/>
  <c r="AE34" i="1"/>
  <c r="AA34" i="1" s="1"/>
  <c r="AQ95" i="3" s="1"/>
  <c r="I7" i="9"/>
  <c r="W7" i="9" s="1"/>
  <c r="AD7" i="9" s="1"/>
  <c r="AF39" i="3" s="1"/>
  <c r="I10" i="9"/>
  <c r="W10" i="9" s="1"/>
  <c r="AD10" i="9" s="1"/>
  <c r="AF10" i="9" s="1"/>
  <c r="B42" i="3" s="1"/>
  <c r="I98" i="3" s="1"/>
  <c r="W98" i="3" s="1"/>
  <c r="AM117" i="3" s="1"/>
  <c r="I40" i="3"/>
  <c r="AE35" i="1" s="1"/>
  <c r="AA35" i="1" s="1"/>
  <c r="AF4" i="9"/>
  <c r="B36" i="3" s="1"/>
  <c r="I43" i="3"/>
  <c r="AE38" i="1" s="1"/>
  <c r="AA38" i="1" s="1"/>
  <c r="AQ99" i="3" s="1"/>
  <c r="AE30" i="1"/>
  <c r="AA30" i="1" s="1"/>
  <c r="AQ91" i="3" s="1"/>
  <c r="W36" i="3"/>
  <c r="AQ92" i="3" s="1"/>
  <c r="I3" i="9"/>
  <c r="W3" i="9" s="1"/>
  <c r="AD3" i="9" s="1"/>
  <c r="AF3" i="9" s="1"/>
  <c r="B35" i="3" s="1"/>
  <c r="AK91" i="3" s="1"/>
  <c r="AF43" i="3"/>
  <c r="AF11" i="9"/>
  <c r="B43" i="3" s="1"/>
  <c r="AK99" i="3" s="1"/>
  <c r="AK102" i="3"/>
  <c r="I102" i="3"/>
  <c r="W102" i="3" s="1"/>
  <c r="AB41" i="1"/>
  <c r="AQ102" i="3"/>
  <c r="B102" i="3"/>
  <c r="AQ98" i="3"/>
  <c r="I2" i="9"/>
  <c r="W2" i="9" s="1"/>
  <c r="AD2" i="9" s="1"/>
  <c r="AF34" i="3" s="1"/>
  <c r="AA29" i="1"/>
  <c r="W34" i="3"/>
  <c r="AQ93" i="3"/>
  <c r="AF8" i="9"/>
  <c r="B40" i="3" s="1"/>
  <c r="AF40" i="3"/>
  <c r="AQ94" i="3"/>
  <c r="AF6" i="9" l="1"/>
  <c r="B38" i="3" s="1"/>
  <c r="AK94" i="3" s="1"/>
  <c r="AW94" i="3" s="1"/>
  <c r="AB32" i="1"/>
  <c r="I93" i="3"/>
  <c r="W93" i="3" s="1"/>
  <c r="AM112" i="3" s="1"/>
  <c r="AK93" i="3"/>
  <c r="AW93" i="3" s="1"/>
  <c r="AF37" i="3"/>
  <c r="AF41" i="3"/>
  <c r="AB36" i="1"/>
  <c r="I97" i="3"/>
  <c r="W97" i="3" s="1"/>
  <c r="AM116" i="3" s="1"/>
  <c r="AB37" i="1"/>
  <c r="AF42" i="3"/>
  <c r="I91" i="3"/>
  <c r="W91" i="3" s="1"/>
  <c r="AD110" i="3" s="1"/>
  <c r="B97" i="3"/>
  <c r="B92" i="3"/>
  <c r="B98" i="3"/>
  <c r="W43" i="3"/>
  <c r="W40" i="3"/>
  <c r="B96" i="3" s="1"/>
  <c r="AF7" i="9"/>
  <c r="B39" i="3" s="1"/>
  <c r="B95" i="3" s="1"/>
  <c r="AK98" i="3"/>
  <c r="AW98" i="3" s="1"/>
  <c r="B91" i="3"/>
  <c r="I92" i="3"/>
  <c r="W92" i="3" s="1"/>
  <c r="AM111" i="3" s="1"/>
  <c r="AK92" i="3"/>
  <c r="AW92" i="3" s="1"/>
  <c r="AW97" i="3"/>
  <c r="AB31" i="1"/>
  <c r="AB30" i="1"/>
  <c r="AF35" i="3"/>
  <c r="AW99" i="3"/>
  <c r="AB38" i="1"/>
  <c r="B99" i="3"/>
  <c r="AQ90" i="3"/>
  <c r="I99" i="3"/>
  <c r="W99" i="3" s="1"/>
  <c r="AM118" i="3" s="1"/>
  <c r="AW102" i="3"/>
  <c r="W117" i="3"/>
  <c r="AD117" i="3"/>
  <c r="AF2" i="9"/>
  <c r="B34" i="3" s="1"/>
  <c r="AB29" i="1" s="1"/>
  <c r="AK96" i="3"/>
  <c r="I96" i="3"/>
  <c r="W96" i="3" s="1"/>
  <c r="AM115" i="3" s="1"/>
  <c r="AB35" i="1"/>
  <c r="AW91" i="3"/>
  <c r="AD112" i="3" l="1"/>
  <c r="W112" i="3"/>
  <c r="AM110" i="3"/>
  <c r="I94" i="3"/>
  <c r="W94" i="3" s="1"/>
  <c r="AM113" i="3" s="1"/>
  <c r="B94" i="3"/>
  <c r="AB33" i="1"/>
  <c r="W116" i="3"/>
  <c r="AD116" i="3"/>
  <c r="AQ96" i="3"/>
  <c r="AW96" i="3" s="1"/>
  <c r="AD118" i="3"/>
  <c r="AD111" i="3"/>
  <c r="W110" i="3"/>
  <c r="AK95" i="3"/>
  <c r="AW95" i="3" s="1"/>
  <c r="W118" i="3"/>
  <c r="W111" i="3"/>
  <c r="AB34" i="1"/>
  <c r="I95" i="3"/>
  <c r="W95" i="3" s="1"/>
  <c r="W115" i="3"/>
  <c r="AD115" i="3"/>
  <c r="AK90" i="3"/>
  <c r="AW90" i="3" s="1"/>
  <c r="I90" i="3"/>
  <c r="W90" i="3" s="1"/>
  <c r="AD109" i="3" s="1"/>
  <c r="B90" i="3"/>
  <c r="AD113" i="3" l="1"/>
  <c r="W113" i="3"/>
  <c r="AM114" i="3"/>
  <c r="AD114" i="3"/>
  <c r="W114" i="3"/>
  <c r="BD100" i="3"/>
  <c r="BD102" i="3" s="1"/>
  <c r="P90" i="3" s="1"/>
  <c r="AM109" i="3"/>
  <c r="W109" i="3"/>
  <c r="AL65" i="1" l="1"/>
  <c r="B118" i="3"/>
  <c r="AD121" i="3"/>
  <c r="AM121" i="3"/>
  <c r="W121" i="3"/>
  <c r="P96" i="3"/>
  <c r="AL66" i="1" s="1"/>
  <c r="P102" i="3" l="1"/>
  <c r="I114" i="3" l="1"/>
  <c r="BB114" i="3" s="1"/>
  <c r="I134" i="3" s="1"/>
  <c r="O70" i="1" s="1"/>
  <c r="AL67" i="1"/>
  <c r="B109" i="3"/>
  <c r="AU109" i="3" s="1"/>
  <c r="B114" i="3"/>
  <c r="AU114" i="3" s="1"/>
  <c r="B134" i="3" s="1"/>
  <c r="F70" i="1" s="1"/>
  <c r="B111" i="3"/>
  <c r="AU111" i="3" s="1"/>
  <c r="B131" i="3" s="1"/>
  <c r="F67" i="1" s="1"/>
  <c r="I111" i="3"/>
  <c r="BB111" i="3" s="1"/>
  <c r="I131" i="3" s="1"/>
  <c r="O67" i="1" s="1"/>
  <c r="I115" i="3"/>
  <c r="BB115" i="3" s="1"/>
  <c r="I135" i="3" s="1"/>
  <c r="O71" i="1" s="1"/>
  <c r="P117" i="3"/>
  <c r="BK117" i="3" s="1"/>
  <c r="P137" i="3" s="1"/>
  <c r="X73" i="1" s="1"/>
  <c r="P113" i="3"/>
  <c r="BK113" i="3" s="1"/>
  <c r="P133" i="3" s="1"/>
  <c r="X69" i="1" s="1"/>
  <c r="P116" i="3"/>
  <c r="BK116" i="3" s="1"/>
  <c r="P136" i="3" s="1"/>
  <c r="X72" i="1" s="1"/>
  <c r="P112" i="3"/>
  <c r="BK112" i="3" s="1"/>
  <c r="P132" i="3" s="1"/>
  <c r="X68" i="1" s="1"/>
  <c r="P118" i="3"/>
  <c r="BK118" i="3" s="1"/>
  <c r="P138" i="3" s="1"/>
  <c r="X74" i="1" s="1"/>
  <c r="P110" i="3"/>
  <c r="BK110" i="3" s="1"/>
  <c r="P130" i="3" s="1"/>
  <c r="B110" i="3"/>
  <c r="AU110" i="3" s="1"/>
  <c r="B130" i="3" s="1"/>
  <c r="F66" i="1" s="1"/>
  <c r="B112" i="3"/>
  <c r="AU112" i="3" s="1"/>
  <c r="B132" i="3" s="1"/>
  <c r="F68" i="1" s="1"/>
  <c r="I110" i="3"/>
  <c r="BB110" i="3" s="1"/>
  <c r="I130" i="3" s="1"/>
  <c r="O66" i="1" s="1"/>
  <c r="I109" i="3"/>
  <c r="BB109" i="3" s="1"/>
  <c r="I112" i="3"/>
  <c r="BB112" i="3" s="1"/>
  <c r="I132" i="3" s="1"/>
  <c r="O68" i="1" s="1"/>
  <c r="B117" i="3"/>
  <c r="AU117" i="3" s="1"/>
  <c r="B137" i="3" s="1"/>
  <c r="F73" i="1" s="1"/>
  <c r="P115" i="3"/>
  <c r="BK115" i="3" s="1"/>
  <c r="P135" i="3" s="1"/>
  <c r="X71" i="1" s="1"/>
  <c r="P111" i="3"/>
  <c r="BK111" i="3" s="1"/>
  <c r="P131" i="3" s="1"/>
  <c r="X67" i="1" s="1"/>
  <c r="P114" i="3"/>
  <c r="BK114" i="3" s="1"/>
  <c r="P134" i="3" s="1"/>
  <c r="X70" i="1" s="1"/>
  <c r="P109" i="3"/>
  <c r="BK109" i="3" s="1"/>
  <c r="P129" i="3" s="1"/>
  <c r="X65" i="1" s="1"/>
  <c r="B113" i="3"/>
  <c r="AU113" i="3" s="1"/>
  <c r="B133" i="3" s="1"/>
  <c r="F69" i="1" s="1"/>
  <c r="I116" i="3"/>
  <c r="BB116" i="3" s="1"/>
  <c r="I136" i="3" s="1"/>
  <c r="O72" i="1" s="1"/>
  <c r="AU118" i="3"/>
  <c r="B138" i="3" s="1"/>
  <c r="F74" i="1" s="1"/>
  <c r="I113" i="3"/>
  <c r="BB113" i="3" s="1"/>
  <c r="I133" i="3" s="1"/>
  <c r="O69" i="1" s="1"/>
  <c r="B115" i="3"/>
  <c r="AU115" i="3" s="1"/>
  <c r="B135" i="3" s="1"/>
  <c r="F71" i="1" s="1"/>
  <c r="B116" i="3"/>
  <c r="AU116" i="3" s="1"/>
  <c r="B136" i="3" s="1"/>
  <c r="F72" i="1" s="1"/>
  <c r="I117" i="3"/>
  <c r="BB117" i="3" s="1"/>
  <c r="I137" i="3" s="1"/>
  <c r="O73" i="1" s="1"/>
  <c r="I118" i="3"/>
  <c r="BB118" i="3" s="1"/>
  <c r="I138" i="3" s="1"/>
  <c r="O74" i="1" s="1"/>
  <c r="BK121" i="3" l="1"/>
  <c r="P149" i="3" s="1"/>
  <c r="P121" i="3"/>
  <c r="I121" i="3"/>
  <c r="B121" i="3"/>
  <c r="X66" i="1"/>
  <c r="P141" i="3"/>
  <c r="P159" i="3"/>
  <c r="V78" i="1" s="1"/>
  <c r="BB121" i="3"/>
  <c r="I149" i="3" s="1"/>
  <c r="I129" i="3"/>
  <c r="B129" i="3"/>
  <c r="AU121" i="3"/>
  <c r="B149" i="3" s="1"/>
  <c r="B154" i="3" l="1"/>
  <c r="B159" i="3"/>
  <c r="F65" i="1"/>
  <c r="B141" i="3"/>
  <c r="O65" i="1"/>
  <c r="I141" i="3"/>
  <c r="I159" i="3"/>
  <c r="M78" i="1" s="1"/>
  <c r="D78" i="1" l="1"/>
  <c r="W159" i="3"/>
  <c r="N83" i="1" s="1"/>
  <c r="I154" i="3" l="1"/>
  <c r="N84" i="1" s="1"/>
</calcChain>
</file>

<file path=xl/sharedStrings.xml><?xml version="1.0" encoding="utf-8"?>
<sst xmlns="http://schemas.openxmlformats.org/spreadsheetml/2006/main" count="1216" uniqueCount="276">
  <si>
    <t>入力シート</t>
    <rPh sb="0" eb="2">
      <t>ニュウリョク</t>
    </rPh>
    <phoneticPr fontId="2"/>
  </si>
  <si>
    <t>（単位：円）</t>
    <rPh sb="1" eb="3">
      <t>タンイ</t>
    </rPh>
    <rPh sb="4" eb="5">
      <t>エン</t>
    </rPh>
    <phoneticPr fontId="2"/>
  </si>
  <si>
    <t>生年月日</t>
    <rPh sb="0" eb="2">
      <t>セイネン</t>
    </rPh>
    <rPh sb="2" eb="4">
      <t>ガッピ</t>
    </rPh>
    <phoneticPr fontId="2"/>
  </si>
  <si>
    <t>給与収入</t>
    <rPh sb="0" eb="2">
      <t>キュウヨ</t>
    </rPh>
    <rPh sb="2" eb="4">
      <t>シュウニュウ</t>
    </rPh>
    <phoneticPr fontId="2"/>
  </si>
  <si>
    <t>年金収入</t>
    <rPh sb="0" eb="2">
      <t>ネンキン</t>
    </rPh>
    <rPh sb="2" eb="4">
      <t>シュウニュウ</t>
    </rPh>
    <phoneticPr fontId="2"/>
  </si>
  <si>
    <t>その他の所得</t>
    <rPh sb="2" eb="3">
      <t>タ</t>
    </rPh>
    <rPh sb="4" eb="6">
      <t>ショトク</t>
    </rPh>
    <phoneticPr fontId="2"/>
  </si>
  <si>
    <t>加入月</t>
    <rPh sb="0" eb="2">
      <t>カニュウ</t>
    </rPh>
    <rPh sb="2" eb="3">
      <t>ツキ</t>
    </rPh>
    <phoneticPr fontId="2"/>
  </si>
  <si>
    <t>給与所得</t>
    <rPh sb="0" eb="2">
      <t>キュウヨ</t>
    </rPh>
    <rPh sb="2" eb="4">
      <t>ショトク</t>
    </rPh>
    <phoneticPr fontId="2"/>
  </si>
  <si>
    <t>年金所得</t>
    <rPh sb="0" eb="2">
      <t>ネンキン</t>
    </rPh>
    <rPh sb="2" eb="4">
      <t>ショトク</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</si>
  <si>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</si>
  <si>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</si>
  <si>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</si>
  <si>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</si>
  <si>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</si>
  <si>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</si>
  <si>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</si>
  <si>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</si>
  <si>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</si>
  <si>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</si>
  <si>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</si>
  <si>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</si>
  <si>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入力例</t>
    <rPh sb="0" eb="2">
      <t>ニュウリョク</t>
    </rPh>
    <rPh sb="2" eb="3">
      <t>レイ</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</si>
  <si>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</si>
  <si>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</si>
  <si>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</si>
  <si>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</si>
  <si>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</si>
  <si>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</si>
  <si>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</si>
  <si>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</si>
  <si>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</si>
  <si>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</si>
  <si>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擬制世帯主入力シート</t>
    <rPh sb="0" eb="2">
      <t>ギセイ</t>
    </rPh>
    <rPh sb="2" eb="5">
      <t>セタイヌシ</t>
    </rPh>
    <rPh sb="5" eb="7">
      <t>ニュウリョク</t>
    </rPh>
    <phoneticPr fontId="2"/>
  </si>
  <si>
    <t>①</t>
    <phoneticPr fontId="2"/>
  </si>
  <si>
    <t>②</t>
    <phoneticPr fontId="2"/>
  </si>
  <si>
    <t>③</t>
    <phoneticPr fontId="2"/>
  </si>
  <si>
    <t>④</t>
    <phoneticPr fontId="2"/>
  </si>
  <si>
    <t>医療保険分の計算方法</t>
    <rPh sb="0" eb="2">
      <t>イリョウ</t>
    </rPh>
    <rPh sb="2" eb="4">
      <t>ホケン</t>
    </rPh>
    <rPh sb="4" eb="5">
      <t>ブン</t>
    </rPh>
    <rPh sb="6" eb="8">
      <t>ケイサン</t>
    </rPh>
    <rPh sb="8" eb="10">
      <t>ホウホウ</t>
    </rPh>
    <phoneticPr fontId="2"/>
  </si>
  <si>
    <t>介護保険分の計算方法</t>
    <rPh sb="0" eb="2">
      <t>カイゴ</t>
    </rPh>
    <rPh sb="2" eb="4">
      <t>ホケン</t>
    </rPh>
    <rPh sb="4" eb="5">
      <t>ブン</t>
    </rPh>
    <rPh sb="6" eb="8">
      <t>ケイサン</t>
    </rPh>
    <rPh sb="8" eb="10">
      <t>ホウホウ</t>
    </rPh>
    <phoneticPr fontId="2"/>
  </si>
  <si>
    <t>後期高齢者支援金分の計算方法</t>
    <rPh sb="0" eb="2">
      <t>コウキ</t>
    </rPh>
    <rPh sb="2" eb="5">
      <t>コウレイシャ</t>
    </rPh>
    <rPh sb="5" eb="7">
      <t>シエン</t>
    </rPh>
    <rPh sb="7" eb="8">
      <t>キン</t>
    </rPh>
    <rPh sb="8" eb="9">
      <t>ブン</t>
    </rPh>
    <rPh sb="10" eb="12">
      <t>ケイサン</t>
    </rPh>
    <rPh sb="12" eb="14">
      <t>ホウホウ</t>
    </rPh>
    <phoneticPr fontId="2"/>
  </si>
  <si>
    <t>個人別医療保険分</t>
    <rPh sb="0" eb="2">
      <t>コジン</t>
    </rPh>
    <rPh sb="2" eb="3">
      <t>ベツ</t>
    </rPh>
    <rPh sb="3" eb="5">
      <t>イリョウ</t>
    </rPh>
    <rPh sb="5" eb="7">
      <t>ホケン</t>
    </rPh>
    <rPh sb="7" eb="8">
      <t>ブン</t>
    </rPh>
    <phoneticPr fontId="2"/>
  </si>
  <si>
    <t>円</t>
    <rPh sb="0" eb="1">
      <t>エン</t>
    </rPh>
    <phoneticPr fontId="2"/>
  </si>
  <si>
    <t>世帯員Ｉ</t>
    <rPh sb="0" eb="3">
      <t>セタイイン</t>
    </rPh>
    <phoneticPr fontId="2"/>
  </si>
  <si>
    <t>個人別後期高齢者支援金分</t>
    <rPh sb="0" eb="2">
      <t>コジン</t>
    </rPh>
    <rPh sb="2" eb="3">
      <t>ベツ</t>
    </rPh>
    <rPh sb="3" eb="5">
      <t>コウキ</t>
    </rPh>
    <rPh sb="5" eb="8">
      <t>コウレイシャ</t>
    </rPh>
    <rPh sb="8" eb="10">
      <t>シエン</t>
    </rPh>
    <rPh sb="10" eb="11">
      <t>キン</t>
    </rPh>
    <rPh sb="11" eb="12">
      <t>ブン</t>
    </rPh>
    <phoneticPr fontId="2"/>
  </si>
  <si>
    <t>個人別介護保険分</t>
    <rPh sb="0" eb="2">
      <t>コジン</t>
    </rPh>
    <rPh sb="2" eb="3">
      <t>ベツ</t>
    </rPh>
    <rPh sb="3" eb="5">
      <t>カイゴ</t>
    </rPh>
    <rPh sb="5" eb="7">
      <t>ホケン</t>
    </rPh>
    <rPh sb="7" eb="8">
      <t>ブン</t>
    </rPh>
    <phoneticPr fontId="2"/>
  </si>
  <si>
    <t>1ヶ月平均</t>
    <rPh sb="2" eb="3">
      <t>ゲツ</t>
    </rPh>
    <rPh sb="3" eb="5">
      <t>ヘイキン</t>
    </rPh>
    <phoneticPr fontId="2"/>
  </si>
  <si>
    <t>注意事項</t>
    <rPh sb="0" eb="4">
      <t>チュウイジコウ</t>
    </rPh>
    <phoneticPr fontId="2"/>
  </si>
  <si>
    <t>・軽減をうけるためには所得の申告（確定申告、市・県民税申告等）が必要です。</t>
    <rPh sb="24" eb="26">
      <t>ケンミン</t>
    </rPh>
    <phoneticPr fontId="2"/>
  </si>
  <si>
    <t>・国民健康保険税の税額が限度額を超え、かつ世帯員の加入、脱退月が一致しない場合正しく計算できません。</t>
    <rPh sb="1" eb="3">
      <t>コクミン</t>
    </rPh>
    <rPh sb="3" eb="5">
      <t>ケンコウ</t>
    </rPh>
    <rPh sb="5" eb="7">
      <t>ホケン</t>
    </rPh>
    <rPh sb="7" eb="8">
      <t>ゼイ</t>
    </rPh>
    <rPh sb="9" eb="11">
      <t>ゼイガク</t>
    </rPh>
    <rPh sb="12" eb="14">
      <t>ゲンド</t>
    </rPh>
    <rPh sb="14" eb="15">
      <t>ガク</t>
    </rPh>
    <rPh sb="16" eb="17">
      <t>コ</t>
    </rPh>
    <rPh sb="21" eb="24">
      <t>セタイイン</t>
    </rPh>
    <rPh sb="25" eb="27">
      <t>カニュウ</t>
    </rPh>
    <rPh sb="28" eb="30">
      <t>ダッタイ</t>
    </rPh>
    <rPh sb="30" eb="31">
      <t>ツキ</t>
    </rPh>
    <rPh sb="32" eb="34">
      <t>イッチ</t>
    </rPh>
    <rPh sb="37" eb="39">
      <t>バアイ</t>
    </rPh>
    <rPh sb="39" eb="40">
      <t>タダ</t>
    </rPh>
    <rPh sb="42" eb="44">
      <t>ケイサン</t>
    </rPh>
    <phoneticPr fontId="2"/>
  </si>
  <si>
    <t>・軽減該当世帯に所得がある方が軽減該当世帯加入月以降に国保に加入した場合正しく計算できません。</t>
    <phoneticPr fontId="2"/>
  </si>
  <si>
    <t>・国民健康保険の加入者が、専従者給与を支払い、又は受け取っている場合、計算が正しくならないことがあります。</t>
    <rPh sb="1" eb="3">
      <t>コクミン</t>
    </rPh>
    <rPh sb="3" eb="5">
      <t>ケンコウ</t>
    </rPh>
    <rPh sb="5" eb="7">
      <t>ホケン</t>
    </rPh>
    <rPh sb="8" eb="11">
      <t>カニュウシャ</t>
    </rPh>
    <rPh sb="13" eb="16">
      <t>センジュウシャ</t>
    </rPh>
    <rPh sb="16" eb="18">
      <t>キュウヨ</t>
    </rPh>
    <rPh sb="19" eb="21">
      <t>シハラ</t>
    </rPh>
    <rPh sb="23" eb="24">
      <t>マタ</t>
    </rPh>
    <rPh sb="25" eb="26">
      <t>ウ</t>
    </rPh>
    <rPh sb="27" eb="28">
      <t>ト</t>
    </rPh>
    <rPh sb="32" eb="34">
      <t>バアイ</t>
    </rPh>
    <rPh sb="35" eb="37">
      <t>ケイサン</t>
    </rPh>
    <rPh sb="38" eb="39">
      <t>タダ</t>
    </rPh>
    <phoneticPr fontId="2"/>
  </si>
  <si>
    <t>・国民健康保険加入者に短期、長期譲渡所得があった場合、計算が正しくならないことがあります。</t>
    <rPh sb="1" eb="3">
      <t>コクミン</t>
    </rPh>
    <rPh sb="3" eb="5">
      <t>ケンコウ</t>
    </rPh>
    <rPh sb="5" eb="7">
      <t>ホケン</t>
    </rPh>
    <rPh sb="7" eb="10">
      <t>カニュウシャ</t>
    </rPh>
    <rPh sb="11" eb="13">
      <t>タンキ</t>
    </rPh>
    <rPh sb="14" eb="16">
      <t>チョウキ</t>
    </rPh>
    <rPh sb="16" eb="18">
      <t>ジョウト</t>
    </rPh>
    <rPh sb="18" eb="20">
      <t>ショトク</t>
    </rPh>
    <rPh sb="24" eb="26">
      <t>バアイ</t>
    </rPh>
    <rPh sb="27" eb="29">
      <t>ケイサン</t>
    </rPh>
    <rPh sb="30" eb="31">
      <t>タダ</t>
    </rPh>
    <phoneticPr fontId="2"/>
  </si>
  <si>
    <t>・世帯主が国民健康保険を年の途中で加入又は離脱した場合、計算が正しくならないことがあります。</t>
    <rPh sb="1" eb="4">
      <t>セタイヌシ</t>
    </rPh>
    <rPh sb="5" eb="7">
      <t>コクミン</t>
    </rPh>
    <rPh sb="7" eb="9">
      <t>ケンコウ</t>
    </rPh>
    <rPh sb="9" eb="11">
      <t>ホケン</t>
    </rPh>
    <rPh sb="12" eb="13">
      <t>ネン</t>
    </rPh>
    <rPh sb="14" eb="16">
      <t>トチュウ</t>
    </rPh>
    <rPh sb="17" eb="19">
      <t>カニュウ</t>
    </rPh>
    <rPh sb="19" eb="20">
      <t>マタ</t>
    </rPh>
    <rPh sb="21" eb="23">
      <t>リダツ</t>
    </rPh>
    <rPh sb="25" eb="27">
      <t>バアイ</t>
    </rPh>
    <rPh sb="28" eb="30">
      <t>ケイサン</t>
    </rPh>
    <rPh sb="31" eb="32">
      <t>タダ</t>
    </rPh>
    <phoneticPr fontId="2"/>
  </si>
  <si>
    <t>※</t>
    <phoneticPr fontId="2"/>
  </si>
  <si>
    <t>当プログラムを許可無く改変することを禁じます。改変によりいかなる損害が発生しても、当市は責を負いません。</t>
    <rPh sb="0" eb="1">
      <t>トウ</t>
    </rPh>
    <rPh sb="7" eb="9">
      <t>キョカ</t>
    </rPh>
    <rPh sb="9" eb="10">
      <t>ナ</t>
    </rPh>
    <rPh sb="11" eb="13">
      <t>カイヘン</t>
    </rPh>
    <rPh sb="18" eb="19">
      <t>キン</t>
    </rPh>
    <rPh sb="23" eb="25">
      <t>カイヘン</t>
    </rPh>
    <rPh sb="32" eb="34">
      <t>ソンガイ</t>
    </rPh>
    <rPh sb="35" eb="37">
      <t>ハッセイ</t>
    </rPh>
    <rPh sb="41" eb="43">
      <t>トウシ</t>
    </rPh>
    <rPh sb="44" eb="45">
      <t>セキ</t>
    </rPh>
    <rPh sb="46" eb="47">
      <t>オ</t>
    </rPh>
    <phoneticPr fontId="2"/>
  </si>
  <si>
    <t>加入月関係</t>
    <rPh sb="0" eb="2">
      <t>カニュウ</t>
    </rPh>
    <rPh sb="2" eb="3">
      <t>ツキ</t>
    </rPh>
    <rPh sb="3" eb="5">
      <t>カンケイ</t>
    </rPh>
    <phoneticPr fontId="2"/>
  </si>
  <si>
    <t>セルP7～P18合計</t>
    <phoneticPr fontId="2"/>
  </si>
  <si>
    <t>該当月全世帯員加入月合計</t>
    <rPh sb="0" eb="2">
      <t>ガイトウ</t>
    </rPh>
    <rPh sb="2" eb="3">
      <t>ツキ</t>
    </rPh>
    <rPh sb="3" eb="4">
      <t>ゼン</t>
    </rPh>
    <rPh sb="4" eb="7">
      <t>セタイイン</t>
    </rPh>
    <rPh sb="7" eb="9">
      <t>カニュウ</t>
    </rPh>
    <rPh sb="9" eb="10">
      <t>ヅキ</t>
    </rPh>
    <rPh sb="10" eb="12">
      <t>ゴウケイ</t>
    </rPh>
    <phoneticPr fontId="2"/>
  </si>
  <si>
    <t>所得換算式</t>
    <rPh sb="0" eb="2">
      <t>ショトク</t>
    </rPh>
    <rPh sb="2" eb="4">
      <t>カンサン</t>
    </rPh>
    <rPh sb="4" eb="5">
      <t>シキ</t>
    </rPh>
    <phoneticPr fontId="2"/>
  </si>
  <si>
    <t>給与所得換算式</t>
    <rPh sb="0" eb="2">
      <t>キュウヨ</t>
    </rPh>
    <rPh sb="2" eb="4">
      <t>ショトク</t>
    </rPh>
    <rPh sb="4" eb="6">
      <t>カンサン</t>
    </rPh>
    <rPh sb="6" eb="7">
      <t>シキ</t>
    </rPh>
    <phoneticPr fontId="2"/>
  </si>
  <si>
    <t>年金所得換算式</t>
    <rPh sb="0" eb="2">
      <t>ネンキン</t>
    </rPh>
    <rPh sb="2" eb="4">
      <t>ショトク</t>
    </rPh>
    <rPh sb="4" eb="6">
      <t>カンサン</t>
    </rPh>
    <rPh sb="6" eb="7">
      <t>シキ</t>
    </rPh>
    <phoneticPr fontId="2"/>
  </si>
  <si>
    <t>擬主</t>
    <rPh sb="0" eb="1">
      <t>ギ</t>
    </rPh>
    <rPh sb="1" eb="2">
      <t>シュ</t>
    </rPh>
    <phoneticPr fontId="2"/>
  </si>
  <si>
    <t>控除額</t>
    <rPh sb="0" eb="2">
      <t>コウジョ</t>
    </rPh>
    <rPh sb="2" eb="3">
      <t>ガク</t>
    </rPh>
    <phoneticPr fontId="2"/>
  </si>
  <si>
    <t>公的年金所得に係る課税の特例（軽減判定用に使用）</t>
    <rPh sb="0" eb="2">
      <t>コウテキ</t>
    </rPh>
    <rPh sb="2" eb="4">
      <t>ネンキン</t>
    </rPh>
    <rPh sb="4" eb="6">
      <t>ショトク</t>
    </rPh>
    <rPh sb="7" eb="8">
      <t>カカ</t>
    </rPh>
    <rPh sb="9" eb="11">
      <t>カゼイ</t>
    </rPh>
    <rPh sb="12" eb="14">
      <t>トクレイ</t>
    </rPh>
    <rPh sb="15" eb="17">
      <t>ケイゲン</t>
    </rPh>
    <rPh sb="17" eb="19">
      <t>ハンテイ</t>
    </rPh>
    <rPh sb="19" eb="20">
      <t>ヨウ</t>
    </rPh>
    <rPh sb="21" eb="23">
      <t>シヨウ</t>
    </rPh>
    <phoneticPr fontId="2"/>
  </si>
  <si>
    <t>国民健康保険税基礎控除額</t>
    <rPh sb="0" eb="2">
      <t>コクミン</t>
    </rPh>
    <rPh sb="2" eb="4">
      <t>ケンコウ</t>
    </rPh>
    <rPh sb="4" eb="6">
      <t>ホケン</t>
    </rPh>
    <rPh sb="6" eb="7">
      <t>ゼイ</t>
    </rPh>
    <rPh sb="7" eb="9">
      <t>キソ</t>
    </rPh>
    <rPh sb="9" eb="11">
      <t>コウジョ</t>
    </rPh>
    <rPh sb="11" eb="12">
      <t>ガク</t>
    </rPh>
    <phoneticPr fontId="2"/>
  </si>
  <si>
    <t>基礎控除額</t>
    <rPh sb="0" eb="2">
      <t>キソ</t>
    </rPh>
    <rPh sb="2" eb="4">
      <t>コウジョ</t>
    </rPh>
    <rPh sb="4" eb="5">
      <t>ガク</t>
    </rPh>
    <phoneticPr fontId="2"/>
  </si>
  <si>
    <t>医療保険分所得割率</t>
    <rPh sb="0" eb="2">
      <t>イリョウ</t>
    </rPh>
    <rPh sb="2" eb="4">
      <t>ホケン</t>
    </rPh>
    <rPh sb="4" eb="5">
      <t>ブン</t>
    </rPh>
    <rPh sb="5" eb="7">
      <t>ショトク</t>
    </rPh>
    <rPh sb="7" eb="8">
      <t>ワリ</t>
    </rPh>
    <rPh sb="8" eb="9">
      <t>リツ</t>
    </rPh>
    <phoneticPr fontId="2"/>
  </si>
  <si>
    <t>医療保険分均等割額</t>
    <rPh sb="0" eb="2">
      <t>イリョウ</t>
    </rPh>
    <rPh sb="2" eb="4">
      <t>ホケン</t>
    </rPh>
    <rPh sb="4" eb="5">
      <t>ブン</t>
    </rPh>
    <rPh sb="5" eb="7">
      <t>キントウ</t>
    </rPh>
    <rPh sb="7" eb="8">
      <t>ワ</t>
    </rPh>
    <rPh sb="8" eb="9">
      <t>ガク</t>
    </rPh>
    <phoneticPr fontId="2"/>
  </si>
  <si>
    <t>公的年金所得に係る課税の特例後の年金所得(軽減判定用年金所得）</t>
    <rPh sb="14" eb="15">
      <t>ゴ</t>
    </rPh>
    <rPh sb="16" eb="18">
      <t>ネンキン</t>
    </rPh>
    <rPh sb="18" eb="20">
      <t>ショトク</t>
    </rPh>
    <rPh sb="21" eb="23">
      <t>ケイゲン</t>
    </rPh>
    <rPh sb="23" eb="25">
      <t>ハンテイ</t>
    </rPh>
    <rPh sb="25" eb="26">
      <t>ヨウ</t>
    </rPh>
    <rPh sb="26" eb="28">
      <t>ネンキン</t>
    </rPh>
    <rPh sb="28" eb="30">
      <t>ショトク</t>
    </rPh>
    <phoneticPr fontId="2"/>
  </si>
  <si>
    <t>医療保険分所得割率</t>
    <phoneticPr fontId="2"/>
  </si>
  <si>
    <t>医療保険分均等割額</t>
    <phoneticPr fontId="2"/>
  </si>
  <si>
    <t>後期高齢者支援均分所得割率</t>
    <rPh sb="0" eb="2">
      <t>コウキ</t>
    </rPh>
    <rPh sb="2" eb="5">
      <t>コウレイシャ</t>
    </rPh>
    <rPh sb="5" eb="7">
      <t>シエン</t>
    </rPh>
    <rPh sb="7" eb="9">
      <t>キンブン</t>
    </rPh>
    <rPh sb="9" eb="11">
      <t>ショトク</t>
    </rPh>
    <rPh sb="11" eb="12">
      <t>ワリ</t>
    </rPh>
    <rPh sb="12" eb="13">
      <t>リツ</t>
    </rPh>
    <phoneticPr fontId="2"/>
  </si>
  <si>
    <t>後期高齢者支援均分所得割率</t>
    <phoneticPr fontId="2"/>
  </si>
  <si>
    <t>後期高齢者支援金分均等割額</t>
    <rPh sb="0" eb="2">
      <t>コウキ</t>
    </rPh>
    <rPh sb="2" eb="5">
      <t>コウレイシャ</t>
    </rPh>
    <rPh sb="5" eb="8">
      <t>シエンキン</t>
    </rPh>
    <rPh sb="8" eb="9">
      <t>ブン</t>
    </rPh>
    <rPh sb="9" eb="11">
      <t>キントウ</t>
    </rPh>
    <rPh sb="11" eb="12">
      <t>ワ</t>
    </rPh>
    <rPh sb="12" eb="13">
      <t>ガク</t>
    </rPh>
    <phoneticPr fontId="2"/>
  </si>
  <si>
    <t>介護保険分所得割率</t>
    <rPh sb="0" eb="2">
      <t>カイゴ</t>
    </rPh>
    <rPh sb="2" eb="4">
      <t>ホケン</t>
    </rPh>
    <rPh sb="4" eb="5">
      <t>ブン</t>
    </rPh>
    <rPh sb="5" eb="7">
      <t>ショトク</t>
    </rPh>
    <rPh sb="7" eb="8">
      <t>ワリ</t>
    </rPh>
    <rPh sb="8" eb="9">
      <t>リツ</t>
    </rPh>
    <phoneticPr fontId="2"/>
  </si>
  <si>
    <t>介護保険分所得割率</t>
    <phoneticPr fontId="2"/>
  </si>
  <si>
    <t>介護保険分均等割額</t>
    <rPh sb="0" eb="2">
      <t>カイゴ</t>
    </rPh>
    <rPh sb="2" eb="4">
      <t>ホケン</t>
    </rPh>
    <rPh sb="4" eb="5">
      <t>ブン</t>
    </rPh>
    <rPh sb="5" eb="7">
      <t>キントウ</t>
    </rPh>
    <rPh sb="7" eb="8">
      <t>ワ</t>
    </rPh>
    <rPh sb="8" eb="9">
      <t>ガク</t>
    </rPh>
    <phoneticPr fontId="2"/>
  </si>
  <si>
    <t>介護保険分均等割額</t>
    <phoneticPr fontId="2"/>
  </si>
  <si>
    <t>医療保険分限度額</t>
    <phoneticPr fontId="2"/>
  </si>
  <si>
    <t>後期高齢者支援均分限度額</t>
    <phoneticPr fontId="2"/>
  </si>
  <si>
    <t>後期高齢者支援金分均等割額</t>
    <phoneticPr fontId="2"/>
  </si>
  <si>
    <t>介護保険分限度額</t>
    <phoneticPr fontId="2"/>
  </si>
  <si>
    <t>医療保険分課税限度額</t>
    <rPh sb="0" eb="2">
      <t>イリョウ</t>
    </rPh>
    <rPh sb="2" eb="4">
      <t>ホケン</t>
    </rPh>
    <rPh sb="4" eb="5">
      <t>ブン</t>
    </rPh>
    <rPh sb="5" eb="7">
      <t>カゼイ</t>
    </rPh>
    <rPh sb="7" eb="9">
      <t>ゲンド</t>
    </rPh>
    <rPh sb="9" eb="10">
      <t>ガク</t>
    </rPh>
    <phoneticPr fontId="2"/>
  </si>
  <si>
    <t>後期高齢者支援金分課税限度額</t>
    <rPh sb="0" eb="2">
      <t>コウキ</t>
    </rPh>
    <rPh sb="2" eb="5">
      <t>コウレイシャ</t>
    </rPh>
    <rPh sb="5" eb="7">
      <t>シエン</t>
    </rPh>
    <rPh sb="7" eb="8">
      <t>キン</t>
    </rPh>
    <rPh sb="8" eb="9">
      <t>ブン</t>
    </rPh>
    <rPh sb="9" eb="11">
      <t>カゼイ</t>
    </rPh>
    <rPh sb="11" eb="13">
      <t>ゲンド</t>
    </rPh>
    <rPh sb="13" eb="14">
      <t>ガク</t>
    </rPh>
    <phoneticPr fontId="2"/>
  </si>
  <si>
    <t>介護保険分課税限度額</t>
    <rPh sb="0" eb="2">
      <t>カイゴ</t>
    </rPh>
    <rPh sb="2" eb="4">
      <t>ホケン</t>
    </rPh>
    <rPh sb="4" eb="5">
      <t>ブン</t>
    </rPh>
    <rPh sb="5" eb="7">
      <t>カゼイ</t>
    </rPh>
    <rPh sb="7" eb="9">
      <t>ゲンド</t>
    </rPh>
    <rPh sb="9" eb="10">
      <t>ガク</t>
    </rPh>
    <phoneticPr fontId="2"/>
  </si>
  <si>
    <t>軽減判定用総所得</t>
    <rPh sb="0" eb="2">
      <t>ケイゲン</t>
    </rPh>
    <rPh sb="2" eb="5">
      <t>ハンテイヨウ</t>
    </rPh>
    <rPh sb="5" eb="8">
      <t>ソウショトク</t>
    </rPh>
    <phoneticPr fontId="2"/>
  </si>
  <si>
    <t>世帯員Ａ</t>
    <rPh sb="0" eb="3">
      <t>セタイイン</t>
    </rPh>
    <phoneticPr fontId="2"/>
  </si>
  <si>
    <t>世帯員Ｂ</t>
    <rPh sb="0" eb="3">
      <t>セタイイン</t>
    </rPh>
    <phoneticPr fontId="2"/>
  </si>
  <si>
    <t>世帯員Ｃ</t>
    <rPh sb="0" eb="3">
      <t>セタイイン</t>
    </rPh>
    <phoneticPr fontId="2"/>
  </si>
  <si>
    <t>世帯員Ｄ</t>
    <rPh sb="0" eb="3">
      <t>セタイイン</t>
    </rPh>
    <phoneticPr fontId="2"/>
  </si>
  <si>
    <t>世帯員Ｅ</t>
    <rPh sb="0" eb="3">
      <t>セタイイン</t>
    </rPh>
    <phoneticPr fontId="2"/>
  </si>
  <si>
    <t>世帯員Ｆ</t>
    <rPh sb="0" eb="3">
      <t>セタイイン</t>
    </rPh>
    <phoneticPr fontId="2"/>
  </si>
  <si>
    <t>世帯員Ｇ</t>
    <rPh sb="0" eb="3">
      <t>セタイイン</t>
    </rPh>
    <phoneticPr fontId="2"/>
  </si>
  <si>
    <t>世帯員Ｈ</t>
    <rPh sb="0" eb="3">
      <t>セタイイン</t>
    </rPh>
    <phoneticPr fontId="2"/>
  </si>
  <si>
    <t>世帯員Ｊ</t>
    <rPh sb="0" eb="3">
      <t>セタイイン</t>
    </rPh>
    <phoneticPr fontId="2"/>
  </si>
  <si>
    <t>個人別総所得</t>
    <rPh sb="0" eb="2">
      <t>コジン</t>
    </rPh>
    <rPh sb="2" eb="3">
      <t>ベツ</t>
    </rPh>
    <rPh sb="3" eb="6">
      <t>ソウショトク</t>
    </rPh>
    <phoneticPr fontId="2"/>
  </si>
  <si>
    <t>世帯の医療保険分年税額（12カ月分）</t>
    <rPh sb="0" eb="2">
      <t>セタイ</t>
    </rPh>
    <rPh sb="3" eb="5">
      <t>イリョウ</t>
    </rPh>
    <rPh sb="5" eb="7">
      <t>ホケン</t>
    </rPh>
    <rPh sb="7" eb="8">
      <t>ブン</t>
    </rPh>
    <rPh sb="8" eb="11">
      <t>ネンゼイガク</t>
    </rPh>
    <rPh sb="15" eb="17">
      <t>ゲツブン</t>
    </rPh>
    <phoneticPr fontId="2"/>
  </si>
  <si>
    <t>世帯の後期高齢者支援金分年税額（12カ月分）</t>
    <rPh sb="0" eb="2">
      <t>セタイ</t>
    </rPh>
    <rPh sb="3" eb="5">
      <t>コウキ</t>
    </rPh>
    <rPh sb="5" eb="8">
      <t>コウレイシャ</t>
    </rPh>
    <rPh sb="8" eb="10">
      <t>シエン</t>
    </rPh>
    <rPh sb="10" eb="11">
      <t>キン</t>
    </rPh>
    <rPh sb="11" eb="12">
      <t>ブン</t>
    </rPh>
    <rPh sb="12" eb="15">
      <t>ネンゼイガク</t>
    </rPh>
    <rPh sb="19" eb="21">
      <t>ゲツブン</t>
    </rPh>
    <phoneticPr fontId="2"/>
  </si>
  <si>
    <t>世帯の介護保険分年税額（12カ月分）</t>
    <rPh sb="0" eb="2">
      <t>セタイ</t>
    </rPh>
    <rPh sb="3" eb="5">
      <t>カイゴ</t>
    </rPh>
    <rPh sb="5" eb="7">
      <t>ホケン</t>
    </rPh>
    <rPh sb="7" eb="8">
      <t>ブン</t>
    </rPh>
    <rPh sb="8" eb="11">
      <t>ネンゼイガク</t>
    </rPh>
    <rPh sb="15" eb="17">
      <t>ゲツブン</t>
    </rPh>
    <phoneticPr fontId="2"/>
  </si>
  <si>
    <t>国民健康保険税1ヶ月平均</t>
    <rPh sb="0" eb="2">
      <t>コクミン</t>
    </rPh>
    <rPh sb="2" eb="4">
      <t>ケンコウ</t>
    </rPh>
    <rPh sb="4" eb="6">
      <t>ホケン</t>
    </rPh>
    <rPh sb="6" eb="7">
      <t>ゼイ</t>
    </rPh>
    <rPh sb="9" eb="10">
      <t>ゲツ</t>
    </rPh>
    <rPh sb="10" eb="12">
      <t>ヘイキン</t>
    </rPh>
    <phoneticPr fontId="2"/>
  </si>
  <si>
    <t>世帯の医療保険分年税額　　　（月割増減あり）</t>
    <rPh sb="0" eb="2">
      <t>セタイ</t>
    </rPh>
    <rPh sb="3" eb="5">
      <t>イリョウ</t>
    </rPh>
    <rPh sb="5" eb="7">
      <t>ホケン</t>
    </rPh>
    <rPh sb="7" eb="8">
      <t>ブン</t>
    </rPh>
    <rPh sb="8" eb="11">
      <t>ネンゼイガク</t>
    </rPh>
    <rPh sb="15" eb="17">
      <t>ツキワ</t>
    </rPh>
    <rPh sb="17" eb="19">
      <t>ゾウゲン</t>
    </rPh>
    <phoneticPr fontId="2"/>
  </si>
  <si>
    <t>世帯の後期高齢者支援金分年税額（月割増減あり）</t>
    <rPh sb="0" eb="2">
      <t>セタイ</t>
    </rPh>
    <rPh sb="3" eb="5">
      <t>コウキ</t>
    </rPh>
    <rPh sb="5" eb="8">
      <t>コウレイシャ</t>
    </rPh>
    <rPh sb="8" eb="10">
      <t>シエン</t>
    </rPh>
    <rPh sb="10" eb="11">
      <t>キン</t>
    </rPh>
    <rPh sb="11" eb="12">
      <t>ブン</t>
    </rPh>
    <rPh sb="12" eb="15">
      <t>ネンゼイガク</t>
    </rPh>
    <rPh sb="16" eb="18">
      <t>ツキワ</t>
    </rPh>
    <rPh sb="18" eb="20">
      <t>ゾウゲン</t>
    </rPh>
    <phoneticPr fontId="2"/>
  </si>
  <si>
    <t>世帯の介護保険分年税額（月割増減あり）</t>
    <rPh sb="0" eb="2">
      <t>セタイ</t>
    </rPh>
    <rPh sb="3" eb="5">
      <t>カイゴ</t>
    </rPh>
    <rPh sb="5" eb="7">
      <t>ホケン</t>
    </rPh>
    <rPh sb="7" eb="8">
      <t>ブン</t>
    </rPh>
    <rPh sb="8" eb="11">
      <t>ネンゼイガク</t>
    </rPh>
    <rPh sb="12" eb="14">
      <t>ツキワ</t>
    </rPh>
    <rPh sb="14" eb="16">
      <t>ゾウゲン</t>
    </rPh>
    <phoneticPr fontId="2"/>
  </si>
  <si>
    <t>該当月に世帯全員が国保未加入の場合（世帯全員で同月に脱退した場合等）</t>
    <rPh sb="0" eb="2">
      <t>ガイトウ</t>
    </rPh>
    <rPh sb="2" eb="3">
      <t>ツキ</t>
    </rPh>
    <rPh sb="4" eb="6">
      <t>セタイ</t>
    </rPh>
    <rPh sb="6" eb="8">
      <t>ゼンイン</t>
    </rPh>
    <rPh sb="9" eb="11">
      <t>コクホ</t>
    </rPh>
    <rPh sb="11" eb="14">
      <t>ミカニュウ</t>
    </rPh>
    <rPh sb="15" eb="17">
      <t>バアイ</t>
    </rPh>
    <rPh sb="18" eb="20">
      <t>セタイ</t>
    </rPh>
    <rPh sb="20" eb="22">
      <t>ゼンイン</t>
    </rPh>
    <rPh sb="23" eb="25">
      <t>ドウゲツ</t>
    </rPh>
    <rPh sb="26" eb="28">
      <t>ダッタイ</t>
    </rPh>
    <rPh sb="30" eb="32">
      <t>バアイ</t>
    </rPh>
    <rPh sb="32" eb="33">
      <t>ナド</t>
    </rPh>
    <phoneticPr fontId="2"/>
  </si>
  <si>
    <t>医療保険分</t>
    <rPh sb="0" eb="2">
      <t>イリョウ</t>
    </rPh>
    <rPh sb="2" eb="4">
      <t>ホケン</t>
    </rPh>
    <rPh sb="4" eb="5">
      <t>ブン</t>
    </rPh>
    <phoneticPr fontId="2"/>
  </si>
  <si>
    <t>後期高齢者支援金分</t>
    <rPh sb="0" eb="2">
      <t>コウキ</t>
    </rPh>
    <rPh sb="2" eb="5">
      <t>コウレイシャ</t>
    </rPh>
    <rPh sb="5" eb="7">
      <t>シエン</t>
    </rPh>
    <rPh sb="7" eb="8">
      <t>キン</t>
    </rPh>
    <rPh sb="8" eb="9">
      <t>ブン</t>
    </rPh>
    <phoneticPr fontId="2"/>
  </si>
  <si>
    <t>介護保険分</t>
    <rPh sb="0" eb="2">
      <t>カイゴ</t>
    </rPh>
    <rPh sb="2" eb="4">
      <t>ホケン</t>
    </rPh>
    <rPh sb="4" eb="5">
      <t>ブン</t>
    </rPh>
    <phoneticPr fontId="2"/>
  </si>
  <si>
    <t>国民健康保険税1ヶ月平均(年度途中に介護該当、非該当考慮せず）</t>
    <rPh sb="0" eb="2">
      <t>コクミン</t>
    </rPh>
    <rPh sb="2" eb="4">
      <t>ケンコウ</t>
    </rPh>
    <rPh sb="4" eb="6">
      <t>ホケン</t>
    </rPh>
    <rPh sb="6" eb="7">
      <t>ゼイ</t>
    </rPh>
    <rPh sb="9" eb="10">
      <t>ゲツ</t>
    </rPh>
    <rPh sb="10" eb="12">
      <t>ヘイキン</t>
    </rPh>
    <rPh sb="13" eb="15">
      <t>ネンド</t>
    </rPh>
    <rPh sb="15" eb="17">
      <t>トチュウ</t>
    </rPh>
    <rPh sb="18" eb="20">
      <t>カイゴ</t>
    </rPh>
    <rPh sb="20" eb="22">
      <t>ガイトウ</t>
    </rPh>
    <rPh sb="23" eb="24">
      <t>ヒ</t>
    </rPh>
    <rPh sb="24" eb="26">
      <t>ガイトウ</t>
    </rPh>
    <rPh sb="26" eb="28">
      <t>コウリョ</t>
    </rPh>
    <phoneticPr fontId="2"/>
  </si>
  <si>
    <t>・年度途中で介護保険該当又は該当からはずれた場合で、年度の途中加入又は脱退がある方は1ヶ月平均が正しく計算できません。</t>
    <rPh sb="1" eb="3">
      <t>ネンド</t>
    </rPh>
    <rPh sb="3" eb="5">
      <t>トチュウ</t>
    </rPh>
    <rPh sb="6" eb="8">
      <t>カイゴ</t>
    </rPh>
    <rPh sb="8" eb="10">
      <t>ホケン</t>
    </rPh>
    <rPh sb="10" eb="12">
      <t>ガイトウ</t>
    </rPh>
    <rPh sb="12" eb="13">
      <t>マタ</t>
    </rPh>
    <rPh sb="14" eb="16">
      <t>ガイトウ</t>
    </rPh>
    <rPh sb="22" eb="24">
      <t>バアイ</t>
    </rPh>
    <rPh sb="26" eb="28">
      <t>ネンド</t>
    </rPh>
    <rPh sb="29" eb="31">
      <t>トチュウ</t>
    </rPh>
    <rPh sb="31" eb="33">
      <t>カニュウ</t>
    </rPh>
    <rPh sb="33" eb="34">
      <t>マタ</t>
    </rPh>
    <rPh sb="35" eb="37">
      <t>ダッタイ</t>
    </rPh>
    <rPh sb="40" eb="41">
      <t>カタ</t>
    </rPh>
    <rPh sb="44" eb="45">
      <t>ゲツ</t>
    </rPh>
    <rPh sb="45" eb="47">
      <t>ヘイキン</t>
    </rPh>
    <rPh sb="48" eb="49">
      <t>タダ</t>
    </rPh>
    <rPh sb="51" eb="53">
      <t>ケイサン</t>
    </rPh>
    <phoneticPr fontId="2"/>
  </si>
  <si>
    <t>・特定同一世帯所属者は計算に算定されておりません。</t>
    <phoneticPr fontId="2"/>
  </si>
  <si>
    <t>・旧被扶養者に係る減免は、計算に算定されておりません。</t>
    <rPh sb="1" eb="2">
      <t>キュウ</t>
    </rPh>
    <rPh sb="2" eb="6">
      <t>ヒフヨウシャ</t>
    </rPh>
    <rPh sb="7" eb="8">
      <t>カカ</t>
    </rPh>
    <rPh sb="9" eb="11">
      <t>ゲンメン</t>
    </rPh>
    <rPh sb="13" eb="15">
      <t>ケイサン</t>
    </rPh>
    <rPh sb="16" eb="18">
      <t>サンテイ</t>
    </rPh>
    <phoneticPr fontId="2"/>
  </si>
  <si>
    <t>国民健康保険税減額率
（2割軽減用）</t>
    <rPh sb="0" eb="2">
      <t>コクミン</t>
    </rPh>
    <rPh sb="2" eb="4">
      <t>ケンコウ</t>
    </rPh>
    <rPh sb="4" eb="6">
      <t>ホケン</t>
    </rPh>
    <rPh sb="6" eb="7">
      <t>ゼイ</t>
    </rPh>
    <rPh sb="7" eb="9">
      <t>ゲンガク</t>
    </rPh>
    <rPh sb="9" eb="10">
      <t>リツ</t>
    </rPh>
    <rPh sb="13" eb="14">
      <t>ワリ</t>
    </rPh>
    <rPh sb="14" eb="16">
      <t>ケイゲン</t>
    </rPh>
    <rPh sb="16" eb="17">
      <t>ヨウ</t>
    </rPh>
    <phoneticPr fontId="2"/>
  </si>
  <si>
    <t>減額率（2割軽減用）</t>
    <phoneticPr fontId="2"/>
  </si>
  <si>
    <t>失業軽減適用時の給与所得</t>
    <rPh sb="0" eb="2">
      <t>シツギョウ</t>
    </rPh>
    <rPh sb="2" eb="4">
      <t>ケイゲン</t>
    </rPh>
    <rPh sb="4" eb="6">
      <t>テキヨウ</t>
    </rPh>
    <rPh sb="6" eb="7">
      <t>ジ</t>
    </rPh>
    <rPh sb="8" eb="10">
      <t>キュウヨ</t>
    </rPh>
    <rPh sb="10" eb="12">
      <t>ショトク</t>
    </rPh>
    <phoneticPr fontId="2"/>
  </si>
  <si>
    <t>該当</t>
    <rPh sb="0" eb="2">
      <t>ガイトウ</t>
    </rPh>
    <phoneticPr fontId="2"/>
  </si>
  <si>
    <t>２割軽減判定</t>
    <rPh sb="1" eb="2">
      <t>ワリ</t>
    </rPh>
    <rPh sb="2" eb="4">
      <t>ケイゲン</t>
    </rPh>
    <rPh sb="4" eb="6">
      <t>ハンテイ</t>
    </rPh>
    <phoneticPr fontId="2"/>
  </si>
  <si>
    <t>（０未満の数字は０で計算）</t>
    <rPh sb="10" eb="12">
      <t>ケイサン</t>
    </rPh>
    <phoneticPr fontId="2"/>
  </si>
  <si>
    <t>７割軽減用判定所得</t>
    <rPh sb="1" eb="2">
      <t>ワリ</t>
    </rPh>
    <rPh sb="2" eb="4">
      <t>ケイゲン</t>
    </rPh>
    <rPh sb="4" eb="5">
      <t>ヨウ</t>
    </rPh>
    <rPh sb="5" eb="7">
      <t>ハンテイ</t>
    </rPh>
    <rPh sb="7" eb="9">
      <t>ショトク</t>
    </rPh>
    <phoneticPr fontId="2"/>
  </si>
  <si>
    <t>５割軽減用判定所得</t>
    <rPh sb="1" eb="2">
      <t>ワリ</t>
    </rPh>
    <rPh sb="2" eb="4">
      <t>ケイゲン</t>
    </rPh>
    <rPh sb="4" eb="5">
      <t>ヨウ</t>
    </rPh>
    <rPh sb="5" eb="7">
      <t>ハンテイ</t>
    </rPh>
    <rPh sb="7" eb="9">
      <t>ショトク</t>
    </rPh>
    <phoneticPr fontId="2"/>
  </si>
  <si>
    <t>２割軽減用判定所得</t>
    <rPh sb="1" eb="2">
      <t>ワリ</t>
    </rPh>
    <rPh sb="2" eb="4">
      <t>ケイゲン</t>
    </rPh>
    <rPh sb="4" eb="5">
      <t>ヨウ</t>
    </rPh>
    <rPh sb="5" eb="7">
      <t>ハンテイ</t>
    </rPh>
    <rPh sb="7" eb="9">
      <t>ショトク</t>
    </rPh>
    <phoneticPr fontId="2"/>
  </si>
  <si>
    <t>国民健康保険税減額率（７割軽減用）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</si>
  <si>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減額率（７割軽減用）</t>
    <phoneticPr fontId="2"/>
  </si>
  <si>
    <t>国民健康保険税減額率（５割軽減用）</t>
    <rPh sb="0" eb="2">
      <t>コクミン</t>
    </rPh>
    <rPh sb="2" eb="4">
      <t>ケンコウ</t>
    </rPh>
    <rPh sb="4" eb="6">
      <t>ホケン</t>
    </rPh>
    <rPh sb="6" eb="7">
      <t>ゼイ</t>
    </rPh>
    <rPh sb="7" eb="9">
      <t>ゲンガク</t>
    </rPh>
    <rPh sb="9" eb="10">
      <t>リツ</t>
    </rPh>
    <rPh sb="12" eb="13">
      <t>ワリ</t>
    </rPh>
    <rPh sb="13" eb="15">
      <t>ケイゲン</t>
    </rPh>
    <rPh sb="15" eb="16">
      <t>ヨウ</t>
    </rPh>
    <phoneticPr fontId="2"/>
  </si>
  <si>
    <t>減額率（５割軽減用）</t>
    <phoneticPr fontId="2"/>
  </si>
  <si>
    <t>７割軽減判定</t>
    <rPh sb="1" eb="2">
      <t>ワリ</t>
    </rPh>
    <rPh sb="2" eb="4">
      <t>ケイゲン</t>
    </rPh>
    <rPh sb="4" eb="6">
      <t>ハンテイ</t>
    </rPh>
    <phoneticPr fontId="2"/>
  </si>
  <si>
    <t>５割軽減判定</t>
    <rPh sb="1" eb="2">
      <t>ワリ</t>
    </rPh>
    <rPh sb="2" eb="4">
      <t>ケイゲン</t>
    </rPh>
    <rPh sb="4" eb="6">
      <t>ハンテイ</t>
    </rPh>
    <phoneticPr fontId="2"/>
  </si>
  <si>
    <t>医療保険分（均等割）</t>
    <rPh sb="0" eb="2">
      <t>イリョウ</t>
    </rPh>
    <rPh sb="2" eb="4">
      <t>ホケン</t>
    </rPh>
    <rPh sb="4" eb="5">
      <t>ブン</t>
    </rPh>
    <rPh sb="6" eb="9">
      <t>キントウワ</t>
    </rPh>
    <phoneticPr fontId="2"/>
  </si>
  <si>
    <t>後期高齢者支援金分（均等割）</t>
    <rPh sb="0" eb="2">
      <t>コウキ</t>
    </rPh>
    <rPh sb="2" eb="5">
      <t>コウレイシャ</t>
    </rPh>
    <rPh sb="5" eb="7">
      <t>シエン</t>
    </rPh>
    <rPh sb="7" eb="8">
      <t>キン</t>
    </rPh>
    <rPh sb="8" eb="9">
      <t>ブン</t>
    </rPh>
    <rPh sb="10" eb="13">
      <t>キントウワリ</t>
    </rPh>
    <phoneticPr fontId="2"/>
  </si>
  <si>
    <t>介護保険分（均等割）</t>
    <rPh sb="0" eb="2">
      <t>カイゴ</t>
    </rPh>
    <rPh sb="2" eb="4">
      <t>ホケン</t>
    </rPh>
    <rPh sb="4" eb="5">
      <t>ブン</t>
    </rPh>
    <rPh sb="6" eb="9">
      <t>キントウワ</t>
    </rPh>
    <phoneticPr fontId="2"/>
  </si>
  <si>
    <t>医療保険分（所得割）</t>
    <rPh sb="0" eb="2">
      <t>イリョウ</t>
    </rPh>
    <rPh sb="2" eb="4">
      <t>ホケン</t>
    </rPh>
    <rPh sb="4" eb="5">
      <t>ブン</t>
    </rPh>
    <rPh sb="6" eb="8">
      <t>ショトク</t>
    </rPh>
    <rPh sb="8" eb="9">
      <t>ワリ</t>
    </rPh>
    <phoneticPr fontId="2"/>
  </si>
  <si>
    <t>後期高齢者支援金分（所得割）</t>
    <rPh sb="0" eb="2">
      <t>コウキ</t>
    </rPh>
    <rPh sb="2" eb="5">
      <t>コウレイシャ</t>
    </rPh>
    <rPh sb="5" eb="7">
      <t>シエン</t>
    </rPh>
    <rPh sb="7" eb="8">
      <t>キン</t>
    </rPh>
    <rPh sb="8" eb="9">
      <t>ブン</t>
    </rPh>
    <rPh sb="10" eb="12">
      <t>ショトク</t>
    </rPh>
    <rPh sb="12" eb="13">
      <t>ワリ</t>
    </rPh>
    <phoneticPr fontId="2"/>
  </si>
  <si>
    <t>介護保険分（所得割）</t>
    <rPh sb="0" eb="2">
      <t>カイゴ</t>
    </rPh>
    <rPh sb="2" eb="4">
      <t>ホケン</t>
    </rPh>
    <rPh sb="4" eb="5">
      <t>ブン</t>
    </rPh>
    <rPh sb="6" eb="8">
      <t>ショトク</t>
    </rPh>
    <rPh sb="8" eb="9">
      <t>ワリ</t>
    </rPh>
    <phoneticPr fontId="2"/>
  </si>
  <si>
    <t>【１２か月ベースの税額】</t>
    <rPh sb="4" eb="5">
      <t>ゲツ</t>
    </rPh>
    <rPh sb="9" eb="11">
      <t>ゼイガク</t>
    </rPh>
    <phoneticPr fontId="2"/>
  </si>
  <si>
    <t>【月割の増減処理後の税額】</t>
    <rPh sb="1" eb="3">
      <t>ツキワリ</t>
    </rPh>
    <rPh sb="4" eb="6">
      <t>ゾウゲン</t>
    </rPh>
    <rPh sb="6" eb="8">
      <t>ショリ</t>
    </rPh>
    <rPh sb="8" eb="9">
      <t>ゴ</t>
    </rPh>
    <rPh sb="10" eb="12">
      <t>ゼイガク</t>
    </rPh>
    <phoneticPr fontId="2"/>
  </si>
  <si>
    <t>医療保険分（均等割）</t>
    <rPh sb="0" eb="2">
      <t>イリョウ</t>
    </rPh>
    <rPh sb="2" eb="4">
      <t>ホケン</t>
    </rPh>
    <rPh sb="4" eb="5">
      <t>ブン</t>
    </rPh>
    <rPh sb="6" eb="9">
      <t>キントウワリ</t>
    </rPh>
    <phoneticPr fontId="2"/>
  </si>
  <si>
    <t>介護保険分（均等割）</t>
    <rPh sb="0" eb="2">
      <t>カイゴ</t>
    </rPh>
    <rPh sb="2" eb="4">
      <t>ホケン</t>
    </rPh>
    <rPh sb="4" eb="5">
      <t>ブン</t>
    </rPh>
    <rPh sb="6" eb="9">
      <t>キントウワリ</t>
    </rPh>
    <phoneticPr fontId="2"/>
  </si>
  <si>
    <t>基礎控除後の総所得</t>
    <rPh sb="0" eb="2">
      <t>キソ</t>
    </rPh>
    <rPh sb="2" eb="4">
      <t>コウジョ</t>
    </rPh>
    <rPh sb="4" eb="5">
      <t>ゴ</t>
    </rPh>
    <rPh sb="6" eb="9">
      <t>ソウショトク</t>
    </rPh>
    <phoneticPr fontId="2"/>
  </si>
  <si>
    <t>医療保険分（年税額）</t>
    <rPh sb="0" eb="2">
      <t>イリョウ</t>
    </rPh>
    <rPh sb="2" eb="4">
      <t>ホケン</t>
    </rPh>
    <rPh sb="4" eb="5">
      <t>ブン</t>
    </rPh>
    <rPh sb="6" eb="9">
      <t>ネンゼイガク</t>
    </rPh>
    <phoneticPr fontId="2"/>
  </si>
  <si>
    <t>後期高齢者支援金分（年税額）</t>
    <rPh sb="0" eb="2">
      <t>コウキ</t>
    </rPh>
    <rPh sb="2" eb="5">
      <t>コウレイシャ</t>
    </rPh>
    <rPh sb="5" eb="7">
      <t>シエン</t>
    </rPh>
    <rPh sb="7" eb="8">
      <t>キン</t>
    </rPh>
    <rPh sb="8" eb="9">
      <t>ブン</t>
    </rPh>
    <phoneticPr fontId="2"/>
  </si>
  <si>
    <t>介護保険分（年税額）</t>
    <rPh sb="0" eb="2">
      <t>カイゴ</t>
    </rPh>
    <rPh sb="2" eb="4">
      <t>ホケン</t>
    </rPh>
    <rPh sb="4" eb="5">
      <t>ブン</t>
    </rPh>
    <phoneticPr fontId="2"/>
  </si>
  <si>
    <t>医療保険分（年税額）</t>
    <rPh sb="0" eb="2">
      <t>イリョウ</t>
    </rPh>
    <rPh sb="2" eb="4">
      <t>ホケン</t>
    </rPh>
    <rPh sb="4" eb="5">
      <t>ブン</t>
    </rPh>
    <phoneticPr fontId="2"/>
  </si>
  <si>
    <t>後期高齢者支援金分
（年税額）</t>
    <rPh sb="0" eb="2">
      <t>コウキ</t>
    </rPh>
    <rPh sb="2" eb="5">
      <t>コウレイシャ</t>
    </rPh>
    <rPh sb="5" eb="7">
      <t>シエン</t>
    </rPh>
    <rPh sb="7" eb="8">
      <t>キン</t>
    </rPh>
    <rPh sb="8" eb="9">
      <t>ブン</t>
    </rPh>
    <phoneticPr fontId="2"/>
  </si>
  <si>
    <t>後期高齢者支援金分
（所得割）</t>
    <rPh sb="0" eb="2">
      <t>コウキ</t>
    </rPh>
    <rPh sb="2" eb="5">
      <t>コウレイシャ</t>
    </rPh>
    <rPh sb="5" eb="7">
      <t>シエン</t>
    </rPh>
    <rPh sb="7" eb="8">
      <t>キン</t>
    </rPh>
    <rPh sb="8" eb="9">
      <t>ブン</t>
    </rPh>
    <rPh sb="11" eb="13">
      <t>ショトク</t>
    </rPh>
    <rPh sb="13" eb="14">
      <t>ワリ</t>
    </rPh>
    <phoneticPr fontId="2"/>
  </si>
  <si>
    <t>後期高齢者支援金分
（均等割）</t>
    <rPh sb="0" eb="2">
      <t>コウキ</t>
    </rPh>
    <rPh sb="2" eb="5">
      <t>コウレイシャ</t>
    </rPh>
    <rPh sb="5" eb="7">
      <t>シエン</t>
    </rPh>
    <rPh sb="7" eb="8">
      <t>キン</t>
    </rPh>
    <rPh sb="8" eb="9">
      <t>ブン</t>
    </rPh>
    <rPh sb="11" eb="14">
      <t>キントウワリ</t>
    </rPh>
    <phoneticPr fontId="2"/>
  </si>
  <si>
    <t>医療保険分（月割計算後）</t>
    <rPh sb="0" eb="2">
      <t>イリョウ</t>
    </rPh>
    <rPh sb="2" eb="4">
      <t>ホケン</t>
    </rPh>
    <rPh sb="4" eb="5">
      <t>ブン</t>
    </rPh>
    <rPh sb="6" eb="8">
      <t>ツキワ</t>
    </rPh>
    <rPh sb="8" eb="10">
      <t>ケイサン</t>
    </rPh>
    <rPh sb="10" eb="11">
      <t>ゴ</t>
    </rPh>
    <phoneticPr fontId="2"/>
  </si>
  <si>
    <t>後期高齢者支援金分
（月割計算後）</t>
    <rPh sb="0" eb="2">
      <t>コウキ</t>
    </rPh>
    <rPh sb="2" eb="5">
      <t>コウレイシャ</t>
    </rPh>
    <rPh sb="5" eb="7">
      <t>シエン</t>
    </rPh>
    <rPh sb="7" eb="8">
      <t>キン</t>
    </rPh>
    <rPh sb="8" eb="9">
      <t>ブン</t>
    </rPh>
    <rPh sb="11" eb="13">
      <t>ツキワリ</t>
    </rPh>
    <rPh sb="13" eb="15">
      <t>ケイサン</t>
    </rPh>
    <rPh sb="15" eb="16">
      <t>ゴ</t>
    </rPh>
    <phoneticPr fontId="2"/>
  </si>
  <si>
    <t>介護保険分（月割計算後）</t>
    <rPh sb="0" eb="2">
      <t>カイゴ</t>
    </rPh>
    <rPh sb="2" eb="4">
      <t>ホケン</t>
    </rPh>
    <rPh sb="4" eb="5">
      <t>ブン</t>
    </rPh>
    <rPh sb="6" eb="8">
      <t>ツキワリ</t>
    </rPh>
    <rPh sb="8" eb="10">
      <t>ケイサン</t>
    </rPh>
    <rPh sb="10" eb="11">
      <t>ゴ</t>
    </rPh>
    <phoneticPr fontId="2"/>
  </si>
  <si>
    <t>合計</t>
    <rPh sb="0" eb="2">
      <t>ゴウケイ</t>
    </rPh>
    <phoneticPr fontId="2"/>
  </si>
  <si>
    <t>医療保険分（月割計算後）</t>
    <rPh sb="0" eb="2">
      <t>イリョウ</t>
    </rPh>
    <rPh sb="2" eb="4">
      <t>ホケン</t>
    </rPh>
    <rPh sb="4" eb="5">
      <t>ブン</t>
    </rPh>
    <rPh sb="6" eb="8">
      <t>ツキワリ</t>
    </rPh>
    <rPh sb="8" eb="10">
      <t>ケイサン</t>
    </rPh>
    <rPh sb="10" eb="11">
      <t>ゴ</t>
    </rPh>
    <phoneticPr fontId="2"/>
  </si>
  <si>
    <t>失業軽減</t>
    <phoneticPr fontId="2"/>
  </si>
  <si>
    <t>⑤</t>
    <phoneticPr fontId="2"/>
  </si>
  <si>
    <t>「国民健康保険税試算」は坂戸市国民健康保険税条例に基づき税額を計算するものです。他市区町村の方はご利用いただけません。</t>
    <rPh sb="1" eb="3">
      <t>コクミン</t>
    </rPh>
    <rPh sb="3" eb="5">
      <t>ケンコウ</t>
    </rPh>
    <rPh sb="5" eb="7">
      <t>ホケン</t>
    </rPh>
    <rPh sb="7" eb="8">
      <t>ゼイ</t>
    </rPh>
    <rPh sb="8" eb="10">
      <t>シサン</t>
    </rPh>
    <rPh sb="12" eb="15">
      <t>サカドシ</t>
    </rPh>
    <rPh sb="15" eb="17">
      <t>コクミン</t>
    </rPh>
    <rPh sb="17" eb="19">
      <t>ケンコウ</t>
    </rPh>
    <rPh sb="19" eb="21">
      <t>ホケン</t>
    </rPh>
    <rPh sb="21" eb="22">
      <t>ゼイ</t>
    </rPh>
    <rPh sb="22" eb="24">
      <t>ジョウレイ</t>
    </rPh>
    <rPh sb="25" eb="26">
      <t>モト</t>
    </rPh>
    <rPh sb="28" eb="30">
      <t>ゼイガク</t>
    </rPh>
    <rPh sb="31" eb="33">
      <t>ケイサン</t>
    </rPh>
    <rPh sb="40" eb="41">
      <t>タ</t>
    </rPh>
    <rPh sb="41" eb="43">
      <t>シク</t>
    </rPh>
    <rPh sb="43" eb="45">
      <t>チョウソン</t>
    </rPh>
    <rPh sb="46" eb="47">
      <t>カタ</t>
    </rPh>
    <rPh sb="49" eb="51">
      <t>リヨウ</t>
    </rPh>
    <phoneticPr fontId="2"/>
  </si>
  <si>
    <t>給与等の収入金額の合計</t>
    <rPh sb="0" eb="2">
      <t>キュウヨ</t>
    </rPh>
    <rPh sb="2" eb="3">
      <t>トウ</t>
    </rPh>
    <rPh sb="4" eb="6">
      <t>シュウニュウ</t>
    </rPh>
    <rPh sb="6" eb="8">
      <t>キンガク</t>
    </rPh>
    <rPh sb="9" eb="11">
      <t>ゴウケイ</t>
    </rPh>
    <phoneticPr fontId="2"/>
  </si>
  <si>
    <t>給与所得金額</t>
    <rPh sb="0" eb="2">
      <t>キュウヨ</t>
    </rPh>
    <rPh sb="2" eb="4">
      <t>ショトク</t>
    </rPh>
    <rPh sb="4" eb="6">
      <t>キンガク</t>
    </rPh>
    <phoneticPr fontId="2"/>
  </si>
  <si>
    <t>収入金額</t>
    <rPh sb="0" eb="2">
      <t>シュウニュウ</t>
    </rPh>
    <rPh sb="2" eb="4">
      <t>キンガク</t>
    </rPh>
    <phoneticPr fontId="2"/>
  </si>
  <si>
    <t>×</t>
    <phoneticPr fontId="2"/>
  </si>
  <si>
    <t>－</t>
    <phoneticPr fontId="2"/>
  </si>
  <si>
    <t>所得金額</t>
    <rPh sb="0" eb="2">
      <t>ショトク</t>
    </rPh>
    <rPh sb="2" eb="4">
      <t>キンガク</t>
    </rPh>
    <phoneticPr fontId="2"/>
  </si>
  <si>
    <t>世帯員Ａ給与収入金額</t>
    <rPh sb="0" eb="3">
      <t>セタイイン</t>
    </rPh>
    <rPh sb="4" eb="6">
      <t>キュウヨ</t>
    </rPh>
    <rPh sb="6" eb="8">
      <t>シュウニュウ</t>
    </rPh>
    <rPh sb="8" eb="10">
      <t>キンガク</t>
    </rPh>
    <phoneticPr fontId="2"/>
  </si>
  <si>
    <t>世帯員Ａ給与所得金額</t>
    <rPh sb="0" eb="3">
      <t>セタイイン</t>
    </rPh>
    <rPh sb="4" eb="6">
      <t>キュウヨ</t>
    </rPh>
    <rPh sb="6" eb="8">
      <t>ショトク</t>
    </rPh>
    <rPh sb="8" eb="10">
      <t>キンガク</t>
    </rPh>
    <phoneticPr fontId="2"/>
  </si>
  <si>
    <t>世帯員B給与収入金額</t>
    <rPh sb="0" eb="3">
      <t>セタイイン</t>
    </rPh>
    <rPh sb="4" eb="6">
      <t>キュウヨ</t>
    </rPh>
    <rPh sb="6" eb="8">
      <t>シュウニュウ</t>
    </rPh>
    <rPh sb="8" eb="10">
      <t>キンガク</t>
    </rPh>
    <phoneticPr fontId="2"/>
  </si>
  <si>
    <t>世帯員B給与所得金額</t>
    <rPh sb="0" eb="3">
      <t>セタイイン</t>
    </rPh>
    <rPh sb="4" eb="6">
      <t>キュウヨ</t>
    </rPh>
    <rPh sb="6" eb="8">
      <t>ショトク</t>
    </rPh>
    <rPh sb="8" eb="10">
      <t>キンガク</t>
    </rPh>
    <phoneticPr fontId="2"/>
  </si>
  <si>
    <t>世帯員C給与収入金額</t>
    <rPh sb="0" eb="3">
      <t>セタイイン</t>
    </rPh>
    <rPh sb="4" eb="6">
      <t>キュウヨ</t>
    </rPh>
    <rPh sb="6" eb="8">
      <t>シュウニュウ</t>
    </rPh>
    <rPh sb="8" eb="10">
      <t>キンガク</t>
    </rPh>
    <phoneticPr fontId="2"/>
  </si>
  <si>
    <t>世帯員C給与所得金額</t>
    <rPh sb="0" eb="3">
      <t>セタイイン</t>
    </rPh>
    <rPh sb="4" eb="6">
      <t>キュウヨ</t>
    </rPh>
    <rPh sb="6" eb="8">
      <t>ショトク</t>
    </rPh>
    <rPh sb="8" eb="10">
      <t>キンガク</t>
    </rPh>
    <phoneticPr fontId="2"/>
  </si>
  <si>
    <t>世帯員D給与収入金額</t>
    <rPh sb="0" eb="3">
      <t>セタイイン</t>
    </rPh>
    <rPh sb="4" eb="6">
      <t>キュウヨ</t>
    </rPh>
    <rPh sb="6" eb="8">
      <t>シュウニュウ</t>
    </rPh>
    <rPh sb="8" eb="10">
      <t>キンガク</t>
    </rPh>
    <phoneticPr fontId="2"/>
  </si>
  <si>
    <t>世帯員D給与所得金額</t>
    <rPh sb="0" eb="3">
      <t>セタイイン</t>
    </rPh>
    <rPh sb="4" eb="6">
      <t>キュウヨ</t>
    </rPh>
    <rPh sb="6" eb="8">
      <t>ショトク</t>
    </rPh>
    <rPh sb="8" eb="10">
      <t>キンガク</t>
    </rPh>
    <phoneticPr fontId="2"/>
  </si>
  <si>
    <t>世帯員E給与収入金額</t>
    <rPh sb="0" eb="3">
      <t>セタイイン</t>
    </rPh>
    <rPh sb="4" eb="6">
      <t>キュウヨ</t>
    </rPh>
    <rPh sb="6" eb="8">
      <t>シュウニュウ</t>
    </rPh>
    <rPh sb="8" eb="10">
      <t>キンガク</t>
    </rPh>
    <phoneticPr fontId="2"/>
  </si>
  <si>
    <t>世帯員E給与所得金額</t>
    <rPh sb="0" eb="3">
      <t>セタイイン</t>
    </rPh>
    <rPh sb="4" eb="6">
      <t>キュウヨ</t>
    </rPh>
    <rPh sb="6" eb="8">
      <t>ショトク</t>
    </rPh>
    <rPh sb="8" eb="10">
      <t>キンガク</t>
    </rPh>
    <phoneticPr fontId="2"/>
  </si>
  <si>
    <t>世帯員F給与収入金額</t>
    <rPh sb="0" eb="3">
      <t>セタイイン</t>
    </rPh>
    <rPh sb="4" eb="6">
      <t>キュウヨ</t>
    </rPh>
    <rPh sb="6" eb="8">
      <t>シュウニュウ</t>
    </rPh>
    <rPh sb="8" eb="10">
      <t>キンガク</t>
    </rPh>
    <phoneticPr fontId="2"/>
  </si>
  <si>
    <t>世帯員F給与所得金額</t>
    <rPh sb="0" eb="3">
      <t>セタイイン</t>
    </rPh>
    <rPh sb="4" eb="6">
      <t>キュウヨ</t>
    </rPh>
    <rPh sb="6" eb="8">
      <t>ショトク</t>
    </rPh>
    <rPh sb="8" eb="10">
      <t>キンガク</t>
    </rPh>
    <phoneticPr fontId="2"/>
  </si>
  <si>
    <t>世帯員G給与収入金額</t>
    <rPh sb="0" eb="3">
      <t>セタイイン</t>
    </rPh>
    <rPh sb="4" eb="6">
      <t>キュウヨ</t>
    </rPh>
    <rPh sb="6" eb="8">
      <t>シュウニュウ</t>
    </rPh>
    <rPh sb="8" eb="10">
      <t>キンガク</t>
    </rPh>
    <phoneticPr fontId="2"/>
  </si>
  <si>
    <t>世帯員G給与所得金額</t>
    <rPh sb="0" eb="3">
      <t>セタイイン</t>
    </rPh>
    <rPh sb="4" eb="6">
      <t>キュウヨ</t>
    </rPh>
    <rPh sb="6" eb="8">
      <t>ショトク</t>
    </rPh>
    <rPh sb="8" eb="10">
      <t>キンガク</t>
    </rPh>
    <phoneticPr fontId="2"/>
  </si>
  <si>
    <t>世帯員H給与収入金額</t>
    <rPh sb="0" eb="3">
      <t>セタイイン</t>
    </rPh>
    <rPh sb="4" eb="6">
      <t>キュウヨ</t>
    </rPh>
    <rPh sb="6" eb="8">
      <t>シュウニュウ</t>
    </rPh>
    <rPh sb="8" eb="10">
      <t>キンガク</t>
    </rPh>
    <phoneticPr fontId="2"/>
  </si>
  <si>
    <t>世帯員H給与所得金額</t>
    <rPh sb="0" eb="3">
      <t>セタイイン</t>
    </rPh>
    <rPh sb="4" eb="6">
      <t>キュウヨ</t>
    </rPh>
    <rPh sb="6" eb="8">
      <t>ショトク</t>
    </rPh>
    <rPh sb="8" eb="10">
      <t>キンガク</t>
    </rPh>
    <phoneticPr fontId="2"/>
  </si>
  <si>
    <t>世帯員I給与収入金額</t>
    <rPh sb="0" eb="3">
      <t>セタイイン</t>
    </rPh>
    <rPh sb="4" eb="6">
      <t>キュウヨ</t>
    </rPh>
    <rPh sb="6" eb="8">
      <t>シュウニュウ</t>
    </rPh>
    <rPh sb="8" eb="10">
      <t>キンガク</t>
    </rPh>
    <phoneticPr fontId="2"/>
  </si>
  <si>
    <t>世帯員I給与所得金額</t>
    <rPh sb="0" eb="3">
      <t>セタイイン</t>
    </rPh>
    <rPh sb="4" eb="6">
      <t>キュウヨ</t>
    </rPh>
    <rPh sb="6" eb="8">
      <t>ショトク</t>
    </rPh>
    <rPh sb="8" eb="10">
      <t>キンガク</t>
    </rPh>
    <phoneticPr fontId="2"/>
  </si>
  <si>
    <t>世帯員J給与収入金額</t>
    <rPh sb="0" eb="3">
      <t>セタイイン</t>
    </rPh>
    <rPh sb="4" eb="6">
      <t>キュウヨ</t>
    </rPh>
    <rPh sb="6" eb="8">
      <t>シュウニュウ</t>
    </rPh>
    <rPh sb="8" eb="10">
      <t>キンガク</t>
    </rPh>
    <phoneticPr fontId="2"/>
  </si>
  <si>
    <t>世帯員J給与所得金額</t>
    <rPh sb="0" eb="3">
      <t>セタイイン</t>
    </rPh>
    <rPh sb="4" eb="6">
      <t>キュウヨ</t>
    </rPh>
    <rPh sb="6" eb="8">
      <t>ショトク</t>
    </rPh>
    <rPh sb="8" eb="10">
      <t>キンガク</t>
    </rPh>
    <phoneticPr fontId="2"/>
  </si>
  <si>
    <t>擬制世帯主給与収入金額</t>
    <rPh sb="0" eb="2">
      <t>ギセイ</t>
    </rPh>
    <rPh sb="2" eb="5">
      <t>セタイヌシ</t>
    </rPh>
    <rPh sb="5" eb="7">
      <t>キュウヨ</t>
    </rPh>
    <rPh sb="7" eb="9">
      <t>シュウニュウ</t>
    </rPh>
    <rPh sb="9" eb="11">
      <t>キンガク</t>
    </rPh>
    <phoneticPr fontId="2"/>
  </si>
  <si>
    <t>擬制世帯主給与所得金額</t>
    <rPh sb="0" eb="2">
      <t>ギセイ</t>
    </rPh>
    <rPh sb="2" eb="5">
      <t>セタイヌシ</t>
    </rPh>
    <rPh sb="5" eb="7">
      <t>キュウヨ</t>
    </rPh>
    <rPh sb="7" eb="9">
      <t>ショトク</t>
    </rPh>
    <rPh sb="9" eb="11">
      <t>キンガク</t>
    </rPh>
    <phoneticPr fontId="2"/>
  </si>
  <si>
    <t>公的年金等の収入金額の合計</t>
    <rPh sb="0" eb="2">
      <t>コウテキ</t>
    </rPh>
    <rPh sb="2" eb="4">
      <t>ネンキン</t>
    </rPh>
    <rPh sb="4" eb="5">
      <t>トウ</t>
    </rPh>
    <rPh sb="6" eb="8">
      <t>シュウニュウ</t>
    </rPh>
    <rPh sb="8" eb="10">
      <t>キンガク</t>
    </rPh>
    <rPh sb="11" eb="13">
      <t>ゴウケイ</t>
    </rPh>
    <phoneticPr fontId="2"/>
  </si>
  <si>
    <t>所得金額計算式</t>
    <rPh sb="0" eb="2">
      <t>ショトク</t>
    </rPh>
    <rPh sb="2" eb="4">
      <t>キンガク</t>
    </rPh>
    <rPh sb="4" eb="6">
      <t>ケイサン</t>
    </rPh>
    <rPh sb="6" eb="7">
      <t>シキ</t>
    </rPh>
    <phoneticPr fontId="2"/>
  </si>
  <si>
    <t>世帯員Ａ公的年金収入</t>
    <rPh sb="0" eb="3">
      <t>セタイイン</t>
    </rPh>
    <rPh sb="4" eb="6">
      <t>コウテキ</t>
    </rPh>
    <rPh sb="6" eb="8">
      <t>ネンキン</t>
    </rPh>
    <rPh sb="8" eb="10">
      <t>シュウニュウ</t>
    </rPh>
    <phoneticPr fontId="2"/>
  </si>
  <si>
    <t>世帯員Ａ公的年金所得</t>
    <rPh sb="0" eb="3">
      <t>セタイイン</t>
    </rPh>
    <rPh sb="4" eb="6">
      <t>コウテキ</t>
    </rPh>
    <rPh sb="6" eb="8">
      <t>ネンキン</t>
    </rPh>
    <rPh sb="8" eb="10">
      <t>ショトク</t>
    </rPh>
    <phoneticPr fontId="2"/>
  </si>
  <si>
    <t>世帯員Ａ生年月日</t>
    <rPh sb="0" eb="3">
      <t>セタイイン</t>
    </rPh>
    <rPh sb="4" eb="6">
      <t>セイネン</t>
    </rPh>
    <rPh sb="6" eb="8">
      <t>ガッピ</t>
    </rPh>
    <phoneticPr fontId="2"/>
  </si>
  <si>
    <t>世帯員B公的年金収入</t>
    <rPh sb="0" eb="3">
      <t>セタイイン</t>
    </rPh>
    <rPh sb="4" eb="6">
      <t>コウテキ</t>
    </rPh>
    <rPh sb="6" eb="8">
      <t>ネンキン</t>
    </rPh>
    <rPh sb="8" eb="10">
      <t>シュウニュウ</t>
    </rPh>
    <phoneticPr fontId="2"/>
  </si>
  <si>
    <t>世帯員B公的年金所得</t>
    <rPh sb="0" eb="3">
      <t>セタイイン</t>
    </rPh>
    <rPh sb="4" eb="6">
      <t>コウテキ</t>
    </rPh>
    <rPh sb="6" eb="8">
      <t>ネンキン</t>
    </rPh>
    <rPh sb="8" eb="10">
      <t>ショトク</t>
    </rPh>
    <phoneticPr fontId="2"/>
  </si>
  <si>
    <t>世帯員B生年月日</t>
    <rPh sb="0" eb="3">
      <t>セタイイン</t>
    </rPh>
    <rPh sb="4" eb="6">
      <t>セイネン</t>
    </rPh>
    <rPh sb="6" eb="8">
      <t>ガッピ</t>
    </rPh>
    <phoneticPr fontId="2"/>
  </si>
  <si>
    <t>世帯員C公的年金収入</t>
    <rPh sb="0" eb="3">
      <t>セタイイン</t>
    </rPh>
    <rPh sb="4" eb="6">
      <t>コウテキ</t>
    </rPh>
    <rPh sb="6" eb="8">
      <t>ネンキン</t>
    </rPh>
    <rPh sb="8" eb="10">
      <t>シュウニュウ</t>
    </rPh>
    <phoneticPr fontId="2"/>
  </si>
  <si>
    <t>世帯員C公的年金所得</t>
    <rPh sb="0" eb="3">
      <t>セタイイン</t>
    </rPh>
    <rPh sb="4" eb="6">
      <t>コウテキ</t>
    </rPh>
    <rPh sb="6" eb="8">
      <t>ネンキン</t>
    </rPh>
    <rPh sb="8" eb="10">
      <t>ショトク</t>
    </rPh>
    <phoneticPr fontId="2"/>
  </si>
  <si>
    <t>世帯員C生年月日</t>
    <rPh sb="0" eb="3">
      <t>セタイイン</t>
    </rPh>
    <rPh sb="4" eb="6">
      <t>セイネン</t>
    </rPh>
    <rPh sb="6" eb="8">
      <t>ガッピ</t>
    </rPh>
    <phoneticPr fontId="2"/>
  </si>
  <si>
    <t>世帯員D公的年金収入</t>
    <rPh sb="0" eb="3">
      <t>セタイイン</t>
    </rPh>
    <rPh sb="4" eb="6">
      <t>コウテキ</t>
    </rPh>
    <rPh sb="6" eb="8">
      <t>ネンキン</t>
    </rPh>
    <rPh sb="8" eb="10">
      <t>シュウニュウ</t>
    </rPh>
    <phoneticPr fontId="2"/>
  </si>
  <si>
    <t>世帯員D公的年金所得</t>
    <rPh sb="0" eb="3">
      <t>セタイイン</t>
    </rPh>
    <rPh sb="4" eb="6">
      <t>コウテキ</t>
    </rPh>
    <rPh sb="6" eb="8">
      <t>ネンキン</t>
    </rPh>
    <rPh sb="8" eb="10">
      <t>ショトク</t>
    </rPh>
    <phoneticPr fontId="2"/>
  </si>
  <si>
    <t>世帯員D生年月日</t>
    <rPh sb="0" eb="3">
      <t>セタイイン</t>
    </rPh>
    <rPh sb="4" eb="6">
      <t>セイネン</t>
    </rPh>
    <rPh sb="6" eb="8">
      <t>ガッピ</t>
    </rPh>
    <phoneticPr fontId="2"/>
  </si>
  <si>
    <t>世帯員E公的年金収入</t>
    <rPh sb="0" eb="3">
      <t>セタイイン</t>
    </rPh>
    <rPh sb="4" eb="6">
      <t>コウテキ</t>
    </rPh>
    <rPh sb="6" eb="8">
      <t>ネンキン</t>
    </rPh>
    <rPh sb="8" eb="10">
      <t>シュウニュウ</t>
    </rPh>
    <phoneticPr fontId="2"/>
  </si>
  <si>
    <t>世帯員E公的年金所得</t>
    <rPh sb="0" eb="3">
      <t>セタイイン</t>
    </rPh>
    <rPh sb="4" eb="6">
      <t>コウテキ</t>
    </rPh>
    <rPh sb="6" eb="8">
      <t>ネンキン</t>
    </rPh>
    <rPh sb="8" eb="10">
      <t>ショトク</t>
    </rPh>
    <phoneticPr fontId="2"/>
  </si>
  <si>
    <t>世帯員E生年月日</t>
    <rPh sb="0" eb="3">
      <t>セタイイン</t>
    </rPh>
    <rPh sb="4" eb="6">
      <t>セイネン</t>
    </rPh>
    <rPh sb="6" eb="8">
      <t>ガッピ</t>
    </rPh>
    <phoneticPr fontId="2"/>
  </si>
  <si>
    <t>世帯員F公的年金収入</t>
    <rPh sb="0" eb="3">
      <t>セタイイン</t>
    </rPh>
    <rPh sb="4" eb="6">
      <t>コウテキ</t>
    </rPh>
    <rPh sb="6" eb="8">
      <t>ネンキン</t>
    </rPh>
    <rPh sb="8" eb="10">
      <t>シュウニュウ</t>
    </rPh>
    <phoneticPr fontId="2"/>
  </si>
  <si>
    <t>世帯員F公的年金所得</t>
    <rPh sb="0" eb="3">
      <t>セタイイン</t>
    </rPh>
    <rPh sb="4" eb="6">
      <t>コウテキ</t>
    </rPh>
    <rPh sb="6" eb="8">
      <t>ネンキン</t>
    </rPh>
    <rPh sb="8" eb="10">
      <t>ショトク</t>
    </rPh>
    <phoneticPr fontId="2"/>
  </si>
  <si>
    <t>世帯員F生年月日</t>
    <rPh sb="0" eb="3">
      <t>セタイイン</t>
    </rPh>
    <rPh sb="4" eb="6">
      <t>セイネン</t>
    </rPh>
    <rPh sb="6" eb="8">
      <t>ガッピ</t>
    </rPh>
    <phoneticPr fontId="2"/>
  </si>
  <si>
    <t>世帯員G公的年金収入</t>
    <rPh sb="0" eb="3">
      <t>セタイイン</t>
    </rPh>
    <rPh sb="4" eb="6">
      <t>コウテキ</t>
    </rPh>
    <rPh sb="6" eb="8">
      <t>ネンキン</t>
    </rPh>
    <rPh sb="8" eb="10">
      <t>シュウニュウ</t>
    </rPh>
    <phoneticPr fontId="2"/>
  </si>
  <si>
    <t>世帯員G公的年金所得</t>
    <rPh sb="0" eb="3">
      <t>セタイイン</t>
    </rPh>
    <rPh sb="4" eb="6">
      <t>コウテキ</t>
    </rPh>
    <rPh sb="6" eb="8">
      <t>ネンキン</t>
    </rPh>
    <rPh sb="8" eb="10">
      <t>ショトク</t>
    </rPh>
    <phoneticPr fontId="2"/>
  </si>
  <si>
    <t>世帯員G生年月日</t>
    <rPh sb="0" eb="3">
      <t>セタイイン</t>
    </rPh>
    <rPh sb="4" eb="6">
      <t>セイネン</t>
    </rPh>
    <rPh sb="6" eb="8">
      <t>ガッピ</t>
    </rPh>
    <phoneticPr fontId="2"/>
  </si>
  <si>
    <t>世帯員H公的年金収入</t>
    <rPh sb="0" eb="3">
      <t>セタイイン</t>
    </rPh>
    <rPh sb="4" eb="6">
      <t>コウテキ</t>
    </rPh>
    <rPh sb="6" eb="8">
      <t>ネンキン</t>
    </rPh>
    <rPh sb="8" eb="10">
      <t>シュウニュウ</t>
    </rPh>
    <phoneticPr fontId="2"/>
  </si>
  <si>
    <t>世帯員H公的年金所得</t>
    <rPh sb="0" eb="3">
      <t>セタイイン</t>
    </rPh>
    <rPh sb="4" eb="6">
      <t>コウテキ</t>
    </rPh>
    <rPh sb="6" eb="8">
      <t>ネンキン</t>
    </rPh>
    <rPh sb="8" eb="10">
      <t>ショトク</t>
    </rPh>
    <phoneticPr fontId="2"/>
  </si>
  <si>
    <t>世帯員H生年月日</t>
    <rPh sb="0" eb="3">
      <t>セタイイン</t>
    </rPh>
    <rPh sb="4" eb="6">
      <t>セイネン</t>
    </rPh>
    <rPh sb="6" eb="8">
      <t>ガッピ</t>
    </rPh>
    <phoneticPr fontId="2"/>
  </si>
  <si>
    <t>世帯員I公的年金収入</t>
    <rPh sb="0" eb="3">
      <t>セタイイン</t>
    </rPh>
    <rPh sb="4" eb="6">
      <t>コウテキ</t>
    </rPh>
    <rPh sb="6" eb="8">
      <t>ネンキン</t>
    </rPh>
    <rPh sb="8" eb="10">
      <t>シュウニュウ</t>
    </rPh>
    <phoneticPr fontId="2"/>
  </si>
  <si>
    <t>世帯員I公的年金所得</t>
    <rPh sb="0" eb="3">
      <t>セタイイン</t>
    </rPh>
    <rPh sb="4" eb="6">
      <t>コウテキ</t>
    </rPh>
    <rPh sb="6" eb="8">
      <t>ネンキン</t>
    </rPh>
    <rPh sb="8" eb="10">
      <t>ショトク</t>
    </rPh>
    <phoneticPr fontId="2"/>
  </si>
  <si>
    <t>世帯員I生年月日</t>
    <rPh sb="0" eb="3">
      <t>セタイイン</t>
    </rPh>
    <rPh sb="4" eb="6">
      <t>セイネン</t>
    </rPh>
    <rPh sb="6" eb="8">
      <t>ガッピ</t>
    </rPh>
    <phoneticPr fontId="2"/>
  </si>
  <si>
    <t>世帯員J公的年金収入</t>
    <rPh sb="0" eb="3">
      <t>セタイイン</t>
    </rPh>
    <rPh sb="4" eb="6">
      <t>コウテキ</t>
    </rPh>
    <rPh sb="6" eb="8">
      <t>ネンキン</t>
    </rPh>
    <rPh sb="8" eb="10">
      <t>シュウニュウ</t>
    </rPh>
    <phoneticPr fontId="2"/>
  </si>
  <si>
    <t>世帯員J公的年金所得</t>
    <rPh sb="0" eb="3">
      <t>セタイイン</t>
    </rPh>
    <rPh sb="4" eb="6">
      <t>コウテキ</t>
    </rPh>
    <rPh sb="6" eb="8">
      <t>ネンキン</t>
    </rPh>
    <rPh sb="8" eb="10">
      <t>ショトク</t>
    </rPh>
    <phoneticPr fontId="2"/>
  </si>
  <si>
    <t>世帯員J生年月日</t>
    <rPh sb="0" eb="3">
      <t>セタイイン</t>
    </rPh>
    <rPh sb="4" eb="6">
      <t>セイネン</t>
    </rPh>
    <rPh sb="6" eb="8">
      <t>ガッピ</t>
    </rPh>
    <phoneticPr fontId="2"/>
  </si>
  <si>
    <t>擬制世帯主公的年金収入</t>
    <rPh sb="0" eb="2">
      <t>ギセイ</t>
    </rPh>
    <rPh sb="2" eb="5">
      <t>セタイヌシ</t>
    </rPh>
    <rPh sb="5" eb="7">
      <t>コウテキ</t>
    </rPh>
    <rPh sb="7" eb="9">
      <t>ネンキン</t>
    </rPh>
    <rPh sb="9" eb="11">
      <t>シュウニュウ</t>
    </rPh>
    <phoneticPr fontId="2"/>
  </si>
  <si>
    <t>擬制世帯主公的年金所得</t>
    <rPh sb="0" eb="2">
      <t>ギセイ</t>
    </rPh>
    <rPh sb="2" eb="5">
      <t>セタイヌシ</t>
    </rPh>
    <rPh sb="5" eb="7">
      <t>コウテキ</t>
    </rPh>
    <rPh sb="7" eb="9">
      <t>ネンキン</t>
    </rPh>
    <rPh sb="9" eb="11">
      <t>ショトク</t>
    </rPh>
    <phoneticPr fontId="2"/>
  </si>
  <si>
    <t>擬制世帯主生年月日</t>
    <rPh sb="0" eb="2">
      <t>ギセイ</t>
    </rPh>
    <rPh sb="2" eb="5">
      <t>セタイヌシ</t>
    </rPh>
    <rPh sb="5" eb="7">
      <t>セイネン</t>
    </rPh>
    <rPh sb="7" eb="9">
      <t>ガッピ</t>
    </rPh>
    <phoneticPr fontId="2"/>
  </si>
  <si>
    <t>～</t>
  </si>
  <si>
    <t>×</t>
  </si>
  <si>
    <t>－</t>
  </si>
  <si>
    <t>-</t>
    <phoneticPr fontId="2"/>
  </si>
  <si>
    <t>×</t>
    <phoneticPr fontId="2"/>
  </si>
  <si>
    <t>×</t>
    <phoneticPr fontId="2"/>
  </si>
  <si>
    <t>軽減判定対象</t>
    <rPh sb="0" eb="2">
      <t>ケイゲン</t>
    </rPh>
    <rPh sb="2" eb="4">
      <t>ハンテイ</t>
    </rPh>
    <rPh sb="4" eb="6">
      <t>タイショウ</t>
    </rPh>
    <phoneticPr fontId="2"/>
  </si>
  <si>
    <t>給与所得者</t>
    <rPh sb="4" eb="5">
      <t>シャ</t>
    </rPh>
    <phoneticPr fontId="2"/>
  </si>
  <si>
    <t>世帯員A</t>
    <rPh sb="0" eb="3">
      <t>セタイイン</t>
    </rPh>
    <phoneticPr fontId="2"/>
  </si>
  <si>
    <t>世帯員B</t>
    <rPh sb="0" eb="3">
      <t>セタイイン</t>
    </rPh>
    <phoneticPr fontId="2"/>
  </si>
  <si>
    <t>世帯員C</t>
    <rPh sb="0" eb="3">
      <t>セタイイン</t>
    </rPh>
    <phoneticPr fontId="2"/>
  </si>
  <si>
    <t>世帯員D</t>
    <rPh sb="0" eb="3">
      <t>セタイイン</t>
    </rPh>
    <phoneticPr fontId="2"/>
  </si>
  <si>
    <t>世帯員E</t>
    <rPh sb="0" eb="3">
      <t>セタイイン</t>
    </rPh>
    <phoneticPr fontId="2"/>
  </si>
  <si>
    <t>世帯員F</t>
    <rPh sb="0" eb="3">
      <t>セタイイン</t>
    </rPh>
    <phoneticPr fontId="2"/>
  </si>
  <si>
    <t>世帯員G</t>
    <rPh sb="0" eb="3">
      <t>セタイイン</t>
    </rPh>
    <phoneticPr fontId="2"/>
  </si>
  <si>
    <t>世帯員H</t>
    <rPh sb="0" eb="3">
      <t>セタイイン</t>
    </rPh>
    <phoneticPr fontId="2"/>
  </si>
  <si>
    <t>世帯員I</t>
    <rPh sb="0" eb="3">
      <t>セタイイン</t>
    </rPh>
    <phoneticPr fontId="2"/>
  </si>
  <si>
    <t>世帯員J</t>
    <rPh sb="0" eb="3">
      <t>セタイイン</t>
    </rPh>
    <phoneticPr fontId="2"/>
  </si>
  <si>
    <t>擬主</t>
    <phoneticPr fontId="2"/>
  </si>
  <si>
    <t>年金所得者</t>
    <rPh sb="0" eb="2">
      <t>ネンキン</t>
    </rPh>
    <rPh sb="2" eb="5">
      <t>ショトクシャ</t>
    </rPh>
    <phoneticPr fontId="2"/>
  </si>
  <si>
    <t>合計</t>
    <rPh sb="0" eb="2">
      <t>ゴウケイ</t>
    </rPh>
    <phoneticPr fontId="2"/>
  </si>
  <si>
    <t>計算人数</t>
    <rPh sb="0" eb="2">
      <t>ケイサン</t>
    </rPh>
    <rPh sb="2" eb="4">
      <t>ニンズウ</t>
    </rPh>
    <phoneticPr fontId="2"/>
  </si>
  <si>
    <t>※介護保険分の課税限度額は、17万円です。</t>
    <rPh sb="1" eb="3">
      <t>カイゴ</t>
    </rPh>
    <rPh sb="3" eb="5">
      <t>ホケン</t>
    </rPh>
    <rPh sb="5" eb="6">
      <t>ブン</t>
    </rPh>
    <rPh sb="7" eb="9">
      <t>カゼイ</t>
    </rPh>
    <rPh sb="9" eb="11">
      <t>ゲンド</t>
    </rPh>
    <rPh sb="11" eb="12">
      <t>ガク</t>
    </rPh>
    <rPh sb="16" eb="18">
      <t>マンエン</t>
    </rPh>
    <phoneticPr fontId="2"/>
  </si>
  <si>
    <t>所得者</t>
    <rPh sb="0" eb="3">
      <t>ショトクシャ</t>
    </rPh>
    <phoneticPr fontId="2"/>
  </si>
  <si>
    <t>換算後給与</t>
    <rPh sb="0" eb="2">
      <t>カンサン</t>
    </rPh>
    <rPh sb="2" eb="3">
      <t>ゴ</t>
    </rPh>
    <rPh sb="3" eb="5">
      <t>キュウヨ</t>
    </rPh>
    <phoneticPr fontId="2"/>
  </si>
  <si>
    <t>控除対象給与</t>
    <rPh sb="0" eb="2">
      <t>コウジョ</t>
    </rPh>
    <rPh sb="2" eb="4">
      <t>タイショウ</t>
    </rPh>
    <rPh sb="4" eb="6">
      <t>キュウヨ</t>
    </rPh>
    <phoneticPr fontId="2"/>
  </si>
  <si>
    <t>控除対象年金</t>
    <rPh sb="0" eb="2">
      <t>コウジョ</t>
    </rPh>
    <rPh sb="2" eb="4">
      <t>タイショウ</t>
    </rPh>
    <rPh sb="4" eb="6">
      <t>ネンキン</t>
    </rPh>
    <phoneticPr fontId="2"/>
  </si>
  <si>
    <t>差引控除額</t>
    <rPh sb="0" eb="1">
      <t>サ</t>
    </rPh>
    <rPh sb="1" eb="2">
      <t>ヒ</t>
    </rPh>
    <rPh sb="2" eb="4">
      <t>コウジョ</t>
    </rPh>
    <rPh sb="4" eb="5">
      <t>ガク</t>
    </rPh>
    <phoneticPr fontId="2"/>
  </si>
  <si>
    <t>最終所得</t>
    <rPh sb="0" eb="2">
      <t>サイシュウ</t>
    </rPh>
    <rPh sb="2" eb="4">
      <t>ショトク</t>
    </rPh>
    <phoneticPr fontId="2"/>
  </si>
  <si>
    <t>換算-差引</t>
    <rPh sb="0" eb="2">
      <t>カンサン</t>
    </rPh>
    <rPh sb="3" eb="5">
      <t>サシヒキ</t>
    </rPh>
    <phoneticPr fontId="2"/>
  </si>
  <si>
    <t>入力手順（①から⑤の手順で入力シートへ入力や削除を行ってください。）</t>
    <rPh sb="0" eb="2">
      <t>ニュウリョク</t>
    </rPh>
    <rPh sb="2" eb="4">
      <t>テジュン</t>
    </rPh>
    <rPh sb="10" eb="12">
      <t>テジュン</t>
    </rPh>
    <rPh sb="13" eb="15">
      <t>ニュウリョク</t>
    </rPh>
    <rPh sb="19" eb="21">
      <t>ニュウリョク</t>
    </rPh>
    <rPh sb="22" eb="24">
      <t>サクジョ</t>
    </rPh>
    <rPh sb="25" eb="26">
      <t>オコナ</t>
    </rPh>
    <phoneticPr fontId="2"/>
  </si>
  <si>
    <t xml:space="preserve">　　※７５歳以上の方は、後期高齢者医療保険制度の被保険者となります。
</t>
    <phoneticPr fontId="2"/>
  </si>
  <si>
    <r>
      <t xml:space="preserve">   保険に</t>
    </r>
    <r>
      <rPr>
        <b/>
        <sz val="11"/>
        <color indexed="10"/>
        <rFont val="ＭＳ Ｐゴシック"/>
        <family val="3"/>
        <charset val="128"/>
      </rPr>
      <t>加入していない加入月</t>
    </r>
    <r>
      <rPr>
        <sz val="11"/>
        <color indexed="8"/>
        <rFont val="ＭＳ Ｐゴシック"/>
        <family val="3"/>
        <charset val="128"/>
      </rPr>
      <t>の数字（１、２または３）を</t>
    </r>
    <r>
      <rPr>
        <b/>
        <sz val="11"/>
        <color indexed="10"/>
        <rFont val="ＭＳ Ｐゴシック"/>
        <family val="3"/>
        <charset val="128"/>
      </rPr>
      <t>削除</t>
    </r>
    <r>
      <rPr>
        <sz val="11"/>
        <color indexed="8"/>
        <rFont val="ＭＳ Ｐゴシック"/>
        <family val="3"/>
        <charset val="128"/>
      </rPr>
      <t>して下さい。</t>
    </r>
  </si>
  <si>
    <t xml:space="preserve">   【１（４０歳未満）、２（４０歳以上６５歳未満）、３（６５歳以上７５歳未満）】
</t>
    <phoneticPr fontId="2"/>
  </si>
  <si>
    <t>　※自己都合による退職や、失業給付を受給していない方は対象になりません。</t>
  </si>
  <si>
    <t>所得割税額</t>
    <rPh sb="0" eb="2">
      <t>ショトク</t>
    </rPh>
    <rPh sb="2" eb="3">
      <t>ワリ</t>
    </rPh>
    <rPh sb="3" eb="5">
      <t>ゼイガク</t>
    </rPh>
    <phoneticPr fontId="2"/>
  </si>
  <si>
    <t>均等割税額</t>
    <rPh sb="0" eb="3">
      <t>キントウワ</t>
    </rPh>
    <rPh sb="3" eb="5">
      <t>ゼイガク</t>
    </rPh>
    <phoneticPr fontId="2"/>
  </si>
  <si>
    <r>
      <t>①はじめに、加入される方</t>
    </r>
    <r>
      <rPr>
        <b/>
        <sz val="11"/>
        <color indexed="10"/>
        <rFont val="ＭＳ Ｐゴシック"/>
        <family val="3"/>
        <charset val="128"/>
      </rPr>
      <t>全員分</t>
    </r>
    <r>
      <rPr>
        <sz val="11"/>
        <rFont val="ＭＳ Ｐゴシック"/>
        <family val="3"/>
        <charset val="128"/>
      </rPr>
      <t xml:space="preserve">の「生年月日」を入力してください。
</t>
    </r>
    <phoneticPr fontId="2"/>
  </si>
  <si>
    <r>
      <t>　 世帯主が国民健康保険に加入しない場合、</t>
    </r>
    <r>
      <rPr>
        <b/>
        <sz val="11"/>
        <color indexed="10"/>
        <rFont val="ＭＳ Ｐゴシック"/>
        <family val="3"/>
        <charset val="128"/>
      </rPr>
      <t>「擬制世帯主入力シート」</t>
    </r>
    <r>
      <rPr>
        <sz val="11"/>
        <rFont val="ＭＳ Ｐゴシック"/>
        <family val="3"/>
        <charset val="128"/>
      </rPr>
      <t xml:space="preserve">へ世帯主の生年月日も入力して下さい。
</t>
    </r>
    <phoneticPr fontId="2"/>
  </si>
  <si>
    <r>
      <t>⑤雇用保険の基本手当を受給していて、特定受給資格者・特定理由離職者に該当する場合は、　失業軽減欄から</t>
    </r>
    <r>
      <rPr>
        <b/>
        <sz val="11"/>
        <color indexed="10"/>
        <rFont val="ＭＳ Ｐゴシック"/>
        <family val="3"/>
        <charset val="128"/>
      </rPr>
      <t>該当</t>
    </r>
    <r>
      <rPr>
        <sz val="11"/>
        <rFont val="ＭＳ Ｐゴシック"/>
        <family val="3"/>
        <charset val="128"/>
      </rPr>
      <t xml:space="preserve">を選択してください。
</t>
    </r>
    <phoneticPr fontId="2"/>
  </si>
  <si>
    <t xml:space="preserve">   Ex)昭和２９年６月７日生まれの方の場合、S29.6.7と入力してください。(大正：T　昭和：S　平成：H　令和：R）
</t>
    <phoneticPr fontId="2"/>
  </si>
  <si>
    <t>令和6年度国民健康保険税額</t>
    <rPh sb="0" eb="2">
      <t>レイワ</t>
    </rPh>
    <rPh sb="3" eb="5">
      <t>ネンド</t>
    </rPh>
    <rPh sb="5" eb="7">
      <t>コクミン</t>
    </rPh>
    <rPh sb="7" eb="9">
      <t>ケンコウ</t>
    </rPh>
    <rPh sb="9" eb="11">
      <t>ホケン</t>
    </rPh>
    <rPh sb="11" eb="12">
      <t>ゼイ</t>
    </rPh>
    <rPh sb="12" eb="13">
      <t>ガク</t>
    </rPh>
    <phoneticPr fontId="2"/>
  </si>
  <si>
    <t>坂戸市　国民健康保険税　試算　令和８年度版</t>
    <rPh sb="0" eb="3">
      <t>サカドシ</t>
    </rPh>
    <rPh sb="4" eb="6">
      <t>コクミン</t>
    </rPh>
    <rPh sb="6" eb="8">
      <t>ケンコウ</t>
    </rPh>
    <rPh sb="8" eb="10">
      <t>ホケン</t>
    </rPh>
    <rPh sb="10" eb="11">
      <t>ゼイ</t>
    </rPh>
    <rPh sb="12" eb="14">
      <t>シサン</t>
    </rPh>
    <rPh sb="15" eb="17">
      <t>レイワ</t>
    </rPh>
    <rPh sb="18" eb="20">
      <t>ネンド</t>
    </rPh>
    <rPh sb="20" eb="21">
      <t>バン</t>
    </rPh>
    <phoneticPr fontId="2"/>
  </si>
  <si>
    <t>令和7年12月現在</t>
    <rPh sb="0" eb="2">
      <t>レイワ</t>
    </rPh>
    <rPh sb="3" eb="4">
      <t>ネン</t>
    </rPh>
    <rPh sb="6" eb="7">
      <t>ガツ</t>
    </rPh>
    <rPh sb="7" eb="9">
      <t>ゲンザイ</t>
    </rPh>
    <phoneticPr fontId="2"/>
  </si>
  <si>
    <r>
      <t>②加入者（擬制世帯主も含む）ごとに</t>
    </r>
    <r>
      <rPr>
        <b/>
        <sz val="11"/>
        <color indexed="10"/>
        <rFont val="ＭＳ Ｐゴシック"/>
        <family val="3"/>
        <charset val="128"/>
      </rPr>
      <t>令和７年中</t>
    </r>
    <r>
      <rPr>
        <sz val="11"/>
        <rFont val="ＭＳ Ｐゴシック"/>
        <family val="3"/>
        <charset val="128"/>
      </rPr>
      <t>の給与</t>
    </r>
    <r>
      <rPr>
        <b/>
        <sz val="11"/>
        <rFont val="ＭＳ Ｐゴシック"/>
        <family val="3"/>
        <charset val="128"/>
      </rPr>
      <t>収入</t>
    </r>
    <r>
      <rPr>
        <sz val="11"/>
        <rFont val="ＭＳ Ｐゴシック"/>
        <family val="3"/>
        <charset val="128"/>
      </rPr>
      <t>・年金</t>
    </r>
    <r>
      <rPr>
        <b/>
        <sz val="11"/>
        <rFont val="ＭＳ Ｐゴシック"/>
        <family val="3"/>
        <charset val="128"/>
      </rPr>
      <t>収入</t>
    </r>
    <r>
      <rPr>
        <sz val="11"/>
        <rFont val="ＭＳ Ｐゴシック"/>
        <family val="3"/>
        <charset val="128"/>
      </rPr>
      <t>・その他の</t>
    </r>
    <r>
      <rPr>
        <b/>
        <sz val="11"/>
        <rFont val="ＭＳ Ｐゴシック"/>
        <family val="3"/>
        <charset val="128"/>
      </rPr>
      <t>所得額</t>
    </r>
    <r>
      <rPr>
        <sz val="11"/>
        <rFont val="ＭＳ Ｐゴシック"/>
        <family val="3"/>
        <charset val="128"/>
      </rPr>
      <t xml:space="preserve">を入力して下さい。
</t>
    </r>
    <phoneticPr fontId="2"/>
  </si>
  <si>
    <t xml:space="preserve">③令和８年度（令和８年４月～令和９年３月）の途中で国民健康保険に加入したり脱退したりする場合、国民健康
</t>
    <phoneticPr fontId="2"/>
  </si>
  <si>
    <r>
      <t>④昭和３６年１月１日以前に生まれた方で、</t>
    </r>
    <r>
      <rPr>
        <b/>
        <sz val="11"/>
        <color indexed="10"/>
        <rFont val="ＭＳ Ｐゴシック"/>
        <family val="3"/>
        <charset val="128"/>
      </rPr>
      <t>令和７年中</t>
    </r>
    <r>
      <rPr>
        <sz val="11"/>
        <rFont val="ＭＳ Ｐゴシック"/>
        <family val="3"/>
        <charset val="128"/>
      </rPr>
      <t xml:space="preserve">に公的年金所得があった方は④の欄へ１と入力されます。
</t>
    </r>
    <phoneticPr fontId="2"/>
  </si>
  <si>
    <t>（7年中の所得－43万円）×8.4％</t>
    <rPh sb="2" eb="3">
      <t>ネン</t>
    </rPh>
    <rPh sb="3" eb="4">
      <t>チュウ</t>
    </rPh>
    <rPh sb="5" eb="7">
      <t>ショトク</t>
    </rPh>
    <rPh sb="10" eb="12">
      <t>マンエン</t>
    </rPh>
    <phoneticPr fontId="2"/>
  </si>
  <si>
    <t>国民健康保険加入者の人数×41,600円</t>
    <rPh sb="0" eb="8">
      <t>コクミンケンコウホケンカニュウ</t>
    </rPh>
    <rPh sb="8" eb="9">
      <t>シャ</t>
    </rPh>
    <rPh sb="10" eb="12">
      <t>ニンズウ</t>
    </rPh>
    <rPh sb="19" eb="20">
      <t>エン</t>
    </rPh>
    <phoneticPr fontId="2"/>
  </si>
  <si>
    <t>※医療保険分の課税限度額は、66万円です。</t>
    <rPh sb="1" eb="3">
      <t>イリョウ</t>
    </rPh>
    <rPh sb="3" eb="5">
      <t>ホケン</t>
    </rPh>
    <rPh sb="5" eb="6">
      <t>ブン</t>
    </rPh>
    <rPh sb="7" eb="9">
      <t>カゼイ</t>
    </rPh>
    <rPh sb="9" eb="11">
      <t>ゲンド</t>
    </rPh>
    <rPh sb="11" eb="12">
      <t>ガク</t>
    </rPh>
    <rPh sb="16" eb="18">
      <t>マンエン</t>
    </rPh>
    <phoneticPr fontId="2"/>
  </si>
  <si>
    <t xml:space="preserve">  （7年中の所得－43万円）×2.82％</t>
    <rPh sb="4" eb="5">
      <t>ネン</t>
    </rPh>
    <rPh sb="5" eb="6">
      <t>チュウ</t>
    </rPh>
    <rPh sb="7" eb="9">
      <t>ショトク</t>
    </rPh>
    <rPh sb="12" eb="14">
      <t>マンエン</t>
    </rPh>
    <phoneticPr fontId="2"/>
  </si>
  <si>
    <t xml:space="preserve">  国民健康保険加入者の人数×14,300円</t>
    <rPh sb="2" eb="10">
      <t>コクミンケンコウホケンカニュウ</t>
    </rPh>
    <rPh sb="10" eb="11">
      <t>シャ</t>
    </rPh>
    <rPh sb="12" eb="14">
      <t>ニンズウ</t>
    </rPh>
    <rPh sb="21" eb="22">
      <t>エン</t>
    </rPh>
    <phoneticPr fontId="2"/>
  </si>
  <si>
    <t>※後期高齢者支援金分の課税限度額は、26万円です。</t>
    <rPh sb="1" eb="3">
      <t>コウキ</t>
    </rPh>
    <rPh sb="3" eb="6">
      <t>コウレイシャ</t>
    </rPh>
    <rPh sb="6" eb="8">
      <t>シエン</t>
    </rPh>
    <rPh sb="8" eb="9">
      <t>キン</t>
    </rPh>
    <rPh sb="9" eb="10">
      <t>ブン</t>
    </rPh>
    <rPh sb="11" eb="13">
      <t>カゼイ</t>
    </rPh>
    <rPh sb="13" eb="15">
      <t>ゲンド</t>
    </rPh>
    <rPh sb="15" eb="16">
      <t>ガク</t>
    </rPh>
    <rPh sb="20" eb="22">
      <t>マンエン</t>
    </rPh>
    <phoneticPr fontId="2"/>
  </si>
  <si>
    <t>（7年中の所得－43万円）×2.52％</t>
    <rPh sb="2" eb="3">
      <t>ネン</t>
    </rPh>
    <rPh sb="3" eb="4">
      <t>チュウ</t>
    </rPh>
    <rPh sb="5" eb="7">
      <t>ショトク</t>
    </rPh>
    <rPh sb="10" eb="12">
      <t>マンエン</t>
    </rPh>
    <phoneticPr fontId="2"/>
  </si>
  <si>
    <t>国民健康保険加入者の人数×17,000円</t>
    <rPh sb="0" eb="8">
      <t>コクミンケンコウホケンカニュウ</t>
    </rPh>
    <rPh sb="8" eb="9">
      <t>シャ</t>
    </rPh>
    <rPh sb="10" eb="12">
      <t>ニンズウ</t>
    </rPh>
    <rPh sb="19" eb="20">
      <t>エン</t>
    </rPh>
    <phoneticPr fontId="2"/>
  </si>
  <si>
    <t>令和8年度分保険税合計</t>
    <rPh sb="0" eb="2">
      <t>レイワ</t>
    </rPh>
    <rPh sb="3" eb="5">
      <t>ネンド</t>
    </rPh>
    <rPh sb="5" eb="6">
      <t>ブン</t>
    </rPh>
    <rPh sb="6" eb="8">
      <t>ホケン</t>
    </rPh>
    <rPh sb="8" eb="9">
      <t>ゼイ</t>
    </rPh>
    <rPh sb="9" eb="11">
      <t>ゴウケイ</t>
    </rPh>
    <phoneticPr fontId="2"/>
  </si>
  <si>
    <t>・あくまで試算（令和7年12月現在）ですので実際の税額と異なることがあります。</t>
    <rPh sb="5" eb="7">
      <t>シサン</t>
    </rPh>
    <rPh sb="8" eb="10">
      <t>レイワ</t>
    </rPh>
    <rPh sb="11" eb="12">
      <t>ネン</t>
    </rPh>
    <rPh sb="14" eb="15">
      <t>ガツ</t>
    </rPh>
    <rPh sb="15" eb="17">
      <t>ゲンザイ</t>
    </rPh>
    <rPh sb="22" eb="24">
      <t>ジッサイ</t>
    </rPh>
    <rPh sb="25" eb="26">
      <t>ゼイ</t>
    </rPh>
    <rPh sb="26" eb="27">
      <t>ガク</t>
    </rPh>
    <rPh sb="28" eb="29">
      <t>コト</t>
    </rPh>
    <phoneticPr fontId="2"/>
  </si>
  <si>
    <t>65歳未満（昭和36年1月2日以後生まれ）</t>
    <rPh sb="2" eb="3">
      <t>サイ</t>
    </rPh>
    <rPh sb="3" eb="5">
      <t>ミマン</t>
    </rPh>
    <rPh sb="12" eb="13">
      <t>ガツ</t>
    </rPh>
    <rPh sb="14" eb="15">
      <t>ニチ</t>
    </rPh>
    <rPh sb="17" eb="18">
      <t>ウ</t>
    </rPh>
    <phoneticPr fontId="2"/>
  </si>
  <si>
    <t>65歳以上（昭和36年1月1日以前生まれ）</t>
    <rPh sb="2" eb="3">
      <t>サイ</t>
    </rPh>
    <rPh sb="3" eb="5">
      <t>イジョウ</t>
    </rPh>
    <rPh sb="12" eb="13">
      <t>ガツ</t>
    </rPh>
    <rPh sb="14" eb="15">
      <t>ニチ</t>
    </rPh>
    <rPh sb="15" eb="17">
      <t>イゼン</t>
    </rPh>
    <rPh sb="17" eb="18">
      <t>ウ</t>
    </rPh>
    <phoneticPr fontId="2"/>
  </si>
  <si>
    <t>子ども・子育て支援金分について</t>
    <rPh sb="0" eb="1">
      <t>コ</t>
    </rPh>
    <rPh sb="4" eb="6">
      <t>コソダ</t>
    </rPh>
    <rPh sb="7" eb="10">
      <t>シエンキン</t>
    </rPh>
    <rPh sb="10" eb="11">
      <t>ブン</t>
    </rPh>
    <phoneticPr fontId="2"/>
  </si>
  <si>
    <t>令和８年度より、国民健康保険税に子ども・子育て支援金分が加算されます。税率等については現時点で未確定であるため、この試算シートでは計算されません。</t>
    <rPh sb="0" eb="2">
      <t>レイワ</t>
    </rPh>
    <rPh sb="3" eb="5">
      <t>ネンド</t>
    </rPh>
    <rPh sb="8" eb="15">
      <t>コクミンケンコウホケンゼイ</t>
    </rPh>
    <rPh sb="16" eb="17">
      <t>コ</t>
    </rPh>
    <rPh sb="20" eb="22">
      <t>コソダ</t>
    </rPh>
    <rPh sb="23" eb="26">
      <t>シエンキン</t>
    </rPh>
    <rPh sb="26" eb="27">
      <t>ブン</t>
    </rPh>
    <rPh sb="28" eb="30">
      <t>カサン</t>
    </rPh>
    <rPh sb="35" eb="37">
      <t>ゼイリツ</t>
    </rPh>
    <rPh sb="37" eb="38">
      <t>トウ</t>
    </rPh>
    <rPh sb="43" eb="46">
      <t>ゲンジテン</t>
    </rPh>
    <rPh sb="47" eb="50">
      <t>ミカクテイ</t>
    </rPh>
    <rPh sb="58" eb="60">
      <t>シサン</t>
    </rPh>
    <rPh sb="65" eb="67">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</si>
</sst>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円&quot;"/>
    <numFmt numFmtId="178" formatCode="#,##0.0;[Red]\-#,##0.0"/>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1"/>
      <color indexed="10"/>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b/>
      <sz val="9"/>
      <name val="ＭＳ Ｐゴシック"/>
      <family val="3"/>
      <charset val="128"/>
    </font>
    <font>
      <sz val="26"/>
      <name val="ＭＳ Ｐゴシック"/>
      <family val="3"/>
      <charset val="128"/>
    </font>
    <font>
      <b/>
      <sz val="14"/>
      <name val="ＭＳ Ｐゴシック"/>
      <family val="3"/>
      <charset val="128"/>
    </font>
    <font>
      <sz val="11"/>
      <color indexed="8"/>
      <name val="ＭＳ Ｐゴシック"/>
      <family val="3"/>
      <charset val="128"/>
    </font>
    <font>
      <sz val="11"/>
      <color rgb="FFFF0000"/>
      <name val="ＭＳ Ｐゴシック"/>
      <family val="3"/>
      <charset val="128"/>
    </font>
    <font>
      <sz val="20"/>
      <color rgb="FF00B0F0"/>
      <name val="HGS創英角ﾎﾟｯﾌﾟ体"/>
      <family val="3"/>
      <charset val="128"/>
    </font>
    <font>
      <sz val="11"/>
      <color rgb="FF000000"/>
      <name val="ＭＳ Ｐゴシック"/>
      <family val="3"/>
      <charset val="128"/>
    </font>
    <font>
      <sz val="11"/>
      <color rgb="FFFF0000"/>
      <name val="HGS創英角ﾎﾟｯﾌﾟ体"/>
      <family val="3"/>
      <charset val="128"/>
    </font>
  </fonts>
  <fills count="14">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
      <patternFill patternType="solid">
        <fgColor theme="8" tint="0.59999389629810485"/>
        <bgColor indexed="64"/>
      </patternFill>
    </fill>
  </fills>
  <borders count="1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double">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double">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double">
        <color indexed="64"/>
      </bottom>
      <diagonal/>
    </border>
    <border>
      <left/>
      <right/>
      <top style="double">
        <color indexed="64"/>
      </top>
      <bottom/>
      <diagonal/>
    </border>
    <border>
      <left style="double">
        <color indexed="64"/>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top/>
      <bottom style="medium">
        <color indexed="64"/>
      </bottom>
      <diagonal/>
    </border>
    <border>
      <left style="hair">
        <color indexed="64"/>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medium">
        <color indexed="64"/>
      </left>
      <right/>
      <top/>
      <bottom/>
      <diagonal/>
    </border>
    <border>
      <left style="double">
        <color indexed="64"/>
      </left>
      <right style="medium">
        <color indexed="64"/>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diagonal/>
    </border>
    <border>
      <left style="double">
        <color indexed="64"/>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4">
    <xf numFmtId="0" fontId="0" fillId="0" borderId="0" xfId="0">
      <alignment vertical="center"/>
    </xf>
    <xf numFmtId="0" fontId="3" fillId="0" borderId="0" xfId="0" applyFont="1" applyAlignme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Border="1" applyAlignment="1">
      <alignment vertical="center"/>
    </xf>
    <xf numFmtId="57" fontId="3" fillId="0" borderId="0" xfId="0" applyNumberFormat="1" applyFont="1" applyAlignment="1" applyProtection="1">
      <alignment vertical="center"/>
    </xf>
    <xf numFmtId="57" fontId="0" fillId="0" borderId="0" xfId="0" applyNumberFormat="1" applyProtection="1">
      <alignment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0" fillId="0" borderId="4" xfId="0" applyBorder="1" applyAlignment="1" applyProtection="1">
      <alignment horizontal="right" vertical="center"/>
    </xf>
    <xf numFmtId="0" fontId="0" fillId="0" borderId="5" xfId="0" applyBorder="1" applyAlignment="1" applyProtection="1">
      <alignment horizontal="right" vertical="center"/>
    </xf>
    <xf numFmtId="0" fontId="0" fillId="0" borderId="6" xfId="0" applyBorder="1" applyAlignment="1" applyProtection="1">
      <alignment horizontal="right" vertical="center"/>
    </xf>
    <xf numFmtId="0" fontId="0" fillId="0" borderId="7" xfId="0" applyBorder="1" applyAlignment="1" applyProtection="1">
      <alignment horizontal="right" vertical="center"/>
    </xf>
    <xf numFmtId="0" fontId="0" fillId="0" borderId="8" xfId="0" applyBorder="1" applyAlignment="1" applyProtection="1">
      <alignment horizontal="right" vertical="center"/>
    </xf>
    <xf numFmtId="0" fontId="4" fillId="2" borderId="9" xfId="0" applyFont="1" applyFill="1" applyBorder="1" applyAlignment="1" applyProtection="1">
      <alignment horizontal="center" vertical="center"/>
    </xf>
    <xf numFmtId="0" fontId="0" fillId="0" borderId="10" xfId="0" applyBorder="1" applyAlignment="1" applyProtection="1">
      <alignment horizontal="right" vertical="center"/>
    </xf>
    <xf numFmtId="0" fontId="0" fillId="0" borderId="11" xfId="0" applyBorder="1" applyAlignment="1" applyProtection="1">
      <alignment horizontal="right" vertical="center"/>
    </xf>
    <xf numFmtId="0" fontId="0" fillId="0" borderId="12" xfId="0" applyBorder="1" applyAlignment="1" applyProtection="1">
      <alignment horizontal="right" vertical="center"/>
    </xf>
    <xf numFmtId="0" fontId="0" fillId="0" borderId="13" xfId="0" applyBorder="1" applyAlignment="1" applyProtection="1">
      <alignment horizontal="right" vertical="center"/>
    </xf>
    <xf numFmtId="0" fontId="0" fillId="0" borderId="14" xfId="0" applyBorder="1" applyAlignment="1" applyProtection="1">
      <alignment horizontal="right" vertical="center"/>
    </xf>
    <xf numFmtId="0" fontId="4" fillId="2" borderId="9" xfId="0" applyFont="1" applyFill="1" applyBorder="1" applyAlignment="1" applyProtection="1">
      <alignment horizontal="center" vertical="top" wrapText="1"/>
    </xf>
    <xf numFmtId="0" fontId="0" fillId="0" borderId="15" xfId="0" applyBorder="1" applyAlignment="1" applyProtection="1">
      <alignment horizontal="right" vertical="center"/>
    </xf>
    <xf numFmtId="0" fontId="0" fillId="0" borderId="16" xfId="0" applyBorder="1" applyAlignment="1" applyProtection="1">
      <alignment horizontal="right" vertical="center"/>
    </xf>
    <xf numFmtId="0" fontId="0" fillId="0" borderId="17" xfId="0" applyBorder="1" applyAlignment="1" applyProtection="1">
      <alignment horizontal="right" vertical="center"/>
    </xf>
    <xf numFmtId="0" fontId="0" fillId="0" borderId="18" xfId="0" applyBorder="1" applyAlignment="1" applyProtection="1">
      <alignment horizontal="right" vertical="center"/>
    </xf>
    <xf numFmtId="0" fontId="0" fillId="0" borderId="19" xfId="0" applyBorder="1" applyAlignment="1" applyProtection="1">
      <alignment horizontal="right" vertical="center"/>
    </xf>
    <xf numFmtId="0" fontId="3" fillId="0" borderId="0" xfId="0" applyFont="1" applyProtection="1">
      <alignment vertical="center"/>
    </xf>
    <xf numFmtId="0" fontId="6" fillId="0" borderId="0" xfId="0" applyFont="1" applyAlignment="1" applyProtection="1">
      <alignment horizontal="center" vertical="center"/>
    </xf>
    <xf numFmtId="3" fontId="0" fillId="0" borderId="0" xfId="0" applyNumberForma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Border="1" applyProtection="1">
      <alignment vertical="center"/>
    </xf>
    <xf numFmtId="0" fontId="8" fillId="0" borderId="0" xfId="0" applyFont="1" applyBorder="1" applyAlignment="1" applyProtection="1">
      <alignment vertical="center" wrapText="1"/>
    </xf>
    <xf numFmtId="0" fontId="0" fillId="0" borderId="0" xfId="0" applyBorder="1" applyProtection="1">
      <alignment vertical="center"/>
    </xf>
    <xf numFmtId="0" fontId="0" fillId="0" borderId="0" xfId="0" applyFill="1" applyBorder="1" applyAlignment="1" applyProtection="1">
      <alignment vertical="center"/>
    </xf>
    <xf numFmtId="0" fontId="1" fillId="0" borderId="0" xfId="0" applyFont="1" applyBorder="1" applyProtection="1">
      <alignment vertical="center"/>
    </xf>
    <xf numFmtId="0" fontId="1" fillId="0" borderId="0" xfId="0" applyFont="1" applyProtection="1">
      <alignment vertical="center"/>
    </xf>
    <xf numFmtId="3" fontId="0" fillId="0" borderId="0" xfId="0" applyNumberFormat="1" applyFill="1" applyBorder="1" applyAlignment="1" applyProtection="1">
      <alignment vertical="center"/>
    </xf>
    <xf numFmtId="3" fontId="1" fillId="0" borderId="0" xfId="0" applyNumberFormat="1" applyFont="1" applyProtection="1">
      <alignment vertical="center"/>
    </xf>
    <xf numFmtId="0" fontId="0" fillId="0" borderId="0" xfId="0" applyFill="1" applyProtection="1">
      <alignment vertical="center"/>
    </xf>
    <xf numFmtId="0" fontId="4" fillId="0" borderId="0" xfId="0" applyFont="1" applyProtection="1">
      <alignment vertical="center"/>
    </xf>
    <xf numFmtId="0" fontId="1" fillId="0" borderId="0" xfId="0" applyFont="1" applyFill="1" applyProtection="1">
      <alignment vertical="center"/>
    </xf>
    <xf numFmtId="3" fontId="1" fillId="0" borderId="0" xfId="0" applyNumberFormat="1" applyFont="1" applyBorder="1" applyAlignment="1" applyProtection="1">
      <alignment vertical="center"/>
    </xf>
    <xf numFmtId="0" fontId="10" fillId="0" borderId="0" xfId="0" applyFont="1" applyProtection="1">
      <alignment vertical="center"/>
    </xf>
    <xf numFmtId="0" fontId="0" fillId="0" borderId="20" xfId="0" applyBorder="1" applyAlignment="1" applyProtection="1">
      <alignment vertical="center"/>
    </xf>
    <xf numFmtId="57" fontId="0" fillId="0" borderId="21" xfId="0" applyNumberFormat="1" applyBorder="1" applyProtection="1">
      <alignment vertical="center"/>
    </xf>
    <xf numFmtId="57" fontId="0" fillId="0" borderId="22" xfId="0" applyNumberFormat="1" applyBorder="1" applyProtection="1">
      <alignment vertical="center"/>
    </xf>
    <xf numFmtId="57" fontId="0" fillId="0" borderId="23" xfId="0" applyNumberFormat="1" applyBorder="1" applyProtection="1">
      <alignment vertical="center"/>
    </xf>
    <xf numFmtId="57" fontId="0" fillId="0" borderId="0" xfId="0" applyNumberFormat="1" applyBorder="1" applyProtection="1">
      <alignment vertical="center"/>
    </xf>
    <xf numFmtId="57" fontId="4" fillId="0" borderId="0" xfId="0" applyNumberFormat="1" applyFont="1" applyBorder="1" applyAlignment="1" applyProtection="1">
      <alignment horizontal="center" vertical="center"/>
    </xf>
    <xf numFmtId="0" fontId="0" fillId="0" borderId="24" xfId="0" applyNumberFormat="1" applyBorder="1" applyProtection="1">
      <alignment vertical="center"/>
    </xf>
    <xf numFmtId="0" fontId="0" fillId="0" borderId="0" xfId="0" applyNumberFormat="1" applyBorder="1" applyProtection="1">
      <alignment vertical="center"/>
    </xf>
    <xf numFmtId="0" fontId="0" fillId="0" borderId="25" xfId="0" applyBorder="1" applyProtection="1">
      <alignment vertical="center"/>
    </xf>
    <xf numFmtId="0" fontId="0" fillId="0" borderId="24" xfId="0" applyBorder="1" applyProtection="1">
      <alignment vertical="center"/>
    </xf>
    <xf numFmtId="57" fontId="0" fillId="0" borderId="26" xfId="0" applyNumberFormat="1" applyBorder="1" applyProtection="1">
      <alignment vertical="center"/>
    </xf>
    <xf numFmtId="57" fontId="0" fillId="0" borderId="27" xfId="0" applyNumberFormat="1" applyBorder="1" applyProtection="1">
      <alignment vertical="center"/>
    </xf>
    <xf numFmtId="0" fontId="0" fillId="0" borderId="27" xfId="0" applyBorder="1" applyProtection="1">
      <alignment vertical="center"/>
    </xf>
    <xf numFmtId="57" fontId="0" fillId="0" borderId="28" xfId="0" applyNumberFormat="1" applyBorder="1" applyProtection="1">
      <alignment vertical="center"/>
    </xf>
    <xf numFmtId="0" fontId="0" fillId="0" borderId="29" xfId="0" applyNumberFormat="1" applyBorder="1" applyProtection="1">
      <alignment vertical="center"/>
    </xf>
    <xf numFmtId="0" fontId="0" fillId="0" borderId="29" xfId="0" applyBorder="1" applyProtection="1">
      <alignment vertical="center"/>
    </xf>
    <xf numFmtId="0" fontId="0" fillId="0" borderId="30" xfId="0" applyBorder="1" applyProtection="1">
      <alignment vertical="center"/>
    </xf>
    <xf numFmtId="0" fontId="0" fillId="0" borderId="20" xfId="0" applyBorder="1" applyProtection="1">
      <alignment vertical="center"/>
    </xf>
    <xf numFmtId="57" fontId="0" fillId="0" borderId="31" xfId="0" applyNumberFormat="1" applyBorder="1" applyProtection="1">
      <alignment vertical="center"/>
    </xf>
    <xf numFmtId="57" fontId="0" fillId="0" borderId="32" xfId="0" applyNumberFormat="1" applyBorder="1" applyProtection="1">
      <alignment vertical="center"/>
    </xf>
    <xf numFmtId="0" fontId="0" fillId="0" borderId="32" xfId="0" applyBorder="1" applyProtection="1">
      <alignment vertical="center"/>
    </xf>
    <xf numFmtId="57" fontId="0" fillId="0" borderId="33" xfId="0" applyNumberFormat="1" applyBorder="1" applyProtection="1">
      <alignment vertical="center"/>
    </xf>
    <xf numFmtId="0" fontId="0" fillId="0" borderId="34" xfId="0" applyNumberFormat="1" applyBorder="1" applyProtection="1">
      <alignment vertical="center"/>
    </xf>
    <xf numFmtId="0" fontId="0" fillId="0" borderId="34" xfId="0" applyBorder="1" applyProtection="1">
      <alignment vertical="center"/>
    </xf>
    <xf numFmtId="0" fontId="0" fillId="0" borderId="0" xfId="0" applyAlignment="1">
      <alignment vertical="center"/>
    </xf>
    <xf numFmtId="0" fontId="3" fillId="0" borderId="0" xfId="0" applyFont="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Protection="1">
      <alignment vertical="center"/>
    </xf>
    <xf numFmtId="0" fontId="15" fillId="0" borderId="0" xfId="0" applyFont="1" applyProtection="1">
      <alignment vertical="center"/>
    </xf>
    <xf numFmtId="0" fontId="0" fillId="0" borderId="0" xfId="0" applyAlignment="1" applyProtection="1">
      <alignment vertical="center" shrinkToFit="1"/>
    </xf>
    <xf numFmtId="0" fontId="9" fillId="0" borderId="0" xfId="0" applyFont="1" applyBorder="1" applyAlignment="1" applyProtection="1">
      <alignment horizontal="left" vertical="top" wrapText="1"/>
    </xf>
    <xf numFmtId="0" fontId="8" fillId="0" borderId="0" xfId="0" applyFont="1" applyFill="1" applyBorder="1" applyAlignment="1" applyProtection="1">
      <alignment horizontal="left" vertical="top" wrapText="1"/>
    </xf>
    <xf numFmtId="3" fontId="0" fillId="0" borderId="0" xfId="0" applyNumberFormat="1" applyFill="1" applyBorder="1" applyAlignment="1" applyProtection="1">
      <alignment horizontal="center" vertical="center"/>
    </xf>
    <xf numFmtId="38" fontId="0" fillId="0" borderId="0" xfId="1" applyNumberFormat="1" applyFont="1">
      <alignment vertical="center"/>
    </xf>
    <xf numFmtId="38" fontId="0" fillId="0" borderId="0" xfId="1" applyNumberFormat="1" applyFont="1" applyBorder="1">
      <alignment vertical="center"/>
    </xf>
    <xf numFmtId="38" fontId="0" fillId="0" borderId="9" xfId="1" applyNumberFormat="1" applyFont="1" applyBorder="1">
      <alignment vertical="center"/>
    </xf>
    <xf numFmtId="38" fontId="0" fillId="0" borderId="35" xfId="1" applyNumberFormat="1" applyFont="1" applyBorder="1">
      <alignment vertical="center"/>
    </xf>
    <xf numFmtId="178" fontId="0" fillId="0" borderId="35" xfId="1" applyNumberFormat="1" applyFont="1" applyBorder="1">
      <alignment vertical="center"/>
    </xf>
    <xf numFmtId="40" fontId="0" fillId="0" borderId="35" xfId="1" applyNumberFormat="1" applyFont="1" applyBorder="1">
      <alignment vertical="center"/>
    </xf>
    <xf numFmtId="38" fontId="0" fillId="0" borderId="36" xfId="1" applyNumberFormat="1" applyFont="1" applyBorder="1">
      <alignment vertical="center"/>
    </xf>
    <xf numFmtId="38" fontId="0" fillId="0" borderId="37" xfId="1" applyNumberFormat="1" applyFont="1" applyBorder="1" applyAlignment="1">
      <alignment horizontal="center" vertical="center"/>
    </xf>
    <xf numFmtId="38" fontId="0" fillId="0" borderId="38" xfId="1" applyNumberFormat="1" applyFont="1" applyBorder="1">
      <alignment vertical="center"/>
    </xf>
    <xf numFmtId="38" fontId="0" fillId="0" borderId="39" xfId="1" applyNumberFormat="1" applyFont="1" applyBorder="1">
      <alignment vertical="center"/>
    </xf>
    <xf numFmtId="38" fontId="1" fillId="10" borderId="24" xfId="1" applyNumberFormat="1" applyFont="1" applyFill="1" applyBorder="1" applyAlignment="1">
      <alignment horizontal="center" vertical="center"/>
    </xf>
    <xf numFmtId="38" fontId="0" fillId="0" borderId="0" xfId="1" applyNumberFormat="1" applyFont="1" applyAlignment="1">
      <alignment horizontal="center" vertical="center"/>
    </xf>
    <xf numFmtId="38" fontId="1" fillId="11" borderId="0" xfId="1" applyNumberFormat="1" applyFont="1" applyFill="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28" xfId="0" applyBorder="1">
      <alignment vertical="center"/>
    </xf>
    <xf numFmtId="0" fontId="0" fillId="0" borderId="43" xfId="0" applyBorder="1">
      <alignment vertical="center"/>
    </xf>
    <xf numFmtId="0" fontId="0" fillId="0" borderId="27" xfId="0" applyBorder="1">
      <alignment vertical="center"/>
    </xf>
    <xf numFmtId="0" fontId="0" fillId="0" borderId="44" xfId="0" applyBorder="1">
      <alignment vertical="center"/>
    </xf>
    <xf numFmtId="38" fontId="0" fillId="0" borderId="45" xfId="1" applyNumberFormat="1" applyFont="1" applyBorder="1">
      <alignment vertical="center"/>
    </xf>
    <xf numFmtId="38" fontId="0" fillId="0" borderId="46" xfId="1" applyNumberFormat="1" applyFont="1" applyBorder="1">
      <alignment vertical="center"/>
    </xf>
    <xf numFmtId="38" fontId="0" fillId="0" borderId="47" xfId="1" applyNumberFormat="1" applyFont="1" applyBorder="1">
      <alignment vertical="center"/>
    </xf>
    <xf numFmtId="40" fontId="0" fillId="0" borderId="46" xfId="1" applyNumberFormat="1" applyFont="1" applyBorder="1">
      <alignment vertical="center"/>
    </xf>
    <xf numFmtId="0" fontId="0" fillId="0" borderId="47" xfId="0" applyBorder="1">
      <alignment vertical="center"/>
    </xf>
    <xf numFmtId="0" fontId="0" fillId="0" borderId="33" xfId="0" applyBorder="1">
      <alignment vertical="center"/>
    </xf>
    <xf numFmtId="0" fontId="0" fillId="0" borderId="0" xfId="0" applyAlignment="1">
      <alignment horizontal="right" vertical="center"/>
    </xf>
    <xf numFmtId="0" fontId="0" fillId="0" borderId="36" xfId="0" applyBorder="1">
      <alignment vertical="center"/>
    </xf>
    <xf numFmtId="0" fontId="0" fillId="10" borderId="24" xfId="0" applyFill="1" applyBorder="1">
      <alignment vertical="center"/>
    </xf>
    <xf numFmtId="57" fontId="0" fillId="0" borderId="36" xfId="0" applyNumberFormat="1" applyBorder="1">
      <alignment vertical="center"/>
    </xf>
    <xf numFmtId="3" fontId="0" fillId="0" borderId="36" xfId="0" applyNumberFormat="1" applyBorder="1">
      <alignment vertical="center"/>
    </xf>
    <xf numFmtId="38" fontId="0" fillId="0" borderId="23" xfId="1" applyNumberFormat="1" applyFont="1" applyBorder="1">
      <alignment vertical="center"/>
    </xf>
    <xf numFmtId="38" fontId="0" fillId="0" borderId="28" xfId="1" applyNumberFormat="1" applyFont="1" applyBorder="1">
      <alignment vertical="center"/>
    </xf>
    <xf numFmtId="57" fontId="0" fillId="10" borderId="28" xfId="0" applyNumberFormat="1" applyFill="1" applyBorder="1" applyProtection="1">
      <alignment vertical="center"/>
    </xf>
    <xf numFmtId="0" fontId="4" fillId="0" borderId="0" xfId="0" applyFont="1" applyBorder="1" applyAlignment="1" applyProtection="1">
      <alignment vertical="center"/>
    </xf>
    <xf numFmtId="0" fontId="0" fillId="4" borderId="49" xfId="0" applyFill="1" applyBorder="1" applyAlignment="1" applyProtection="1">
      <alignment horizontal="center" vertical="center"/>
    </xf>
    <xf numFmtId="0" fontId="4" fillId="0" borderId="50" xfId="0" applyFont="1" applyBorder="1" applyAlignment="1" applyProtection="1">
      <alignment vertical="center"/>
    </xf>
    <xf numFmtId="0" fontId="0" fillId="12" borderId="51" xfId="0" applyFill="1" applyBorder="1" applyAlignment="1" applyProtection="1">
      <alignment horizontal="center" vertical="center"/>
    </xf>
    <xf numFmtId="0" fontId="4" fillId="3" borderId="52"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4" fillId="3" borderId="54" xfId="0" applyFont="1" applyFill="1" applyBorder="1" applyAlignment="1" applyProtection="1">
      <alignment horizontal="center" vertical="center"/>
    </xf>
    <xf numFmtId="0" fontId="4" fillId="2" borderId="55" xfId="0" applyFont="1" applyFill="1" applyBorder="1" applyProtection="1">
      <alignment vertical="center"/>
    </xf>
    <xf numFmtId="0" fontId="4" fillId="2" borderId="56" xfId="0" applyFont="1" applyFill="1" applyBorder="1" applyProtection="1">
      <alignment vertical="center"/>
    </xf>
    <xf numFmtId="0" fontId="4" fillId="2" borderId="57" xfId="0" applyFont="1" applyFill="1" applyBorder="1" applyProtection="1">
      <alignment vertical="center"/>
    </xf>
    <xf numFmtId="0" fontId="4" fillId="2" borderId="58" xfId="0" applyFont="1" applyFill="1" applyBorder="1" applyProtection="1">
      <alignment vertical="center"/>
    </xf>
    <xf numFmtId="3" fontId="4" fillId="2" borderId="51" xfId="0" applyNumberFormat="1" applyFont="1" applyFill="1" applyBorder="1" applyAlignment="1" applyProtection="1">
      <alignment horizontal="center" vertical="center"/>
    </xf>
    <xf numFmtId="3" fontId="4" fillId="0" borderId="0" xfId="0" applyNumberFormat="1" applyFont="1" applyFill="1" applyBorder="1" applyAlignment="1" applyProtection="1">
      <alignment horizontal="right" vertical="center"/>
    </xf>
    <xf numFmtId="0" fontId="0" fillId="0" borderId="0" xfId="0" applyAlignment="1" applyProtection="1"/>
    <xf numFmtId="0" fontId="3" fillId="0" borderId="0" xfId="0" applyFont="1" applyFill="1" applyBorder="1" applyAlignment="1" applyProtection="1">
      <alignment vertical="center"/>
    </xf>
    <xf numFmtId="0" fontId="0" fillId="0" borderId="38" xfId="0" applyBorder="1" applyAlignment="1" applyProtection="1">
      <alignment horizontal="left" vertical="center"/>
    </xf>
    <xf numFmtId="0" fontId="0" fillId="0" borderId="59" xfId="0" applyBorder="1" applyAlignment="1" applyProtection="1">
      <alignment horizontal="left" vertical="center"/>
    </xf>
    <xf numFmtId="0" fontId="0" fillId="0" borderId="0" xfId="0" applyBorder="1" applyAlignment="1" applyProtection="1">
      <alignment horizontal="left" vertical="center"/>
    </xf>
    <xf numFmtId="0" fontId="0" fillId="0" borderId="60" xfId="0" applyBorder="1" applyAlignment="1" applyProtection="1">
      <alignment horizontal="left" vertical="center"/>
    </xf>
    <xf numFmtId="0" fontId="0" fillId="0" borderId="40" xfId="0" applyBorder="1" applyAlignment="1" applyProtection="1">
      <alignment horizontal="left" vertical="center"/>
    </xf>
    <xf numFmtId="0" fontId="0" fillId="0" borderId="61" xfId="0" applyBorder="1" applyAlignment="1" applyProtection="1">
      <alignment horizontal="left" vertical="center"/>
    </xf>
    <xf numFmtId="0" fontId="0" fillId="0" borderId="62" xfId="0" applyBorder="1" applyAlignment="1" applyProtection="1">
      <alignment horizontal="left" vertical="center"/>
    </xf>
    <xf numFmtId="177" fontId="0" fillId="0" borderId="0" xfId="0" applyNumberFormat="1" applyBorder="1" applyAlignment="1" applyProtection="1">
      <alignment vertical="center"/>
    </xf>
    <xf numFmtId="0" fontId="5" fillId="0" borderId="0" xfId="0" applyFont="1" applyProtection="1">
      <alignment vertical="center"/>
    </xf>
    <xf numFmtId="38" fontId="0" fillId="0" borderId="33" xfId="1" applyNumberFormat="1" applyFont="1" applyBorder="1">
      <alignment vertical="center"/>
    </xf>
    <xf numFmtId="40" fontId="0" fillId="0" borderId="9" xfId="1" applyNumberFormat="1" applyFont="1" applyBorder="1">
      <alignment vertical="center"/>
    </xf>
    <xf numFmtId="40" fontId="0" fillId="0" borderId="47" xfId="1" applyNumberFormat="1" applyFont="1" applyBorder="1">
      <alignment vertical="center"/>
    </xf>
    <xf numFmtId="0" fontId="6" fillId="0" borderId="0" xfId="0" applyFont="1" applyProtection="1">
      <alignment vertical="center"/>
    </xf>
    <xf numFmtId="0" fontId="0" fillId="0" borderId="51" xfId="0" applyBorder="1" applyProtection="1">
      <alignment vertical="center"/>
    </xf>
    <xf numFmtId="0" fontId="0" fillId="0" borderId="0" xfId="0" applyAlignment="1">
      <alignment horizontal="center" vertical="center"/>
    </xf>
    <xf numFmtId="0" fontId="7" fillId="0" borderId="0" xfId="0" applyFont="1" applyAlignment="1" applyProtection="1">
      <alignment horizontal="center" vertical="center"/>
    </xf>
    <xf numFmtId="38" fontId="10" fillId="0" borderId="34" xfId="0" applyNumberFormat="1" applyFont="1" applyBorder="1" applyAlignment="1">
      <alignment horizontal="center" vertical="center"/>
    </xf>
    <xf numFmtId="38" fontId="0" fillId="0" borderId="24" xfId="0" applyNumberFormat="1" applyBorder="1" applyAlignment="1">
      <alignment horizontal="center" vertical="center"/>
    </xf>
    <xf numFmtId="38" fontId="0" fillId="0" borderId="29" xfId="0" applyNumberFormat="1" applyBorder="1" applyAlignment="1">
      <alignment horizontal="center" vertical="center"/>
    </xf>
    <xf numFmtId="0" fontId="10" fillId="0" borderId="34" xfId="0" applyFont="1" applyBorder="1" applyAlignment="1">
      <alignment horizontal="center" vertical="center"/>
    </xf>
    <xf numFmtId="38" fontId="0" fillId="0" borderId="0" xfId="0" applyNumberFormat="1" applyAlignment="1">
      <alignment horizontal="center" vertical="center"/>
    </xf>
    <xf numFmtId="0" fontId="11" fillId="0" borderId="0" xfId="0" applyFont="1" applyProtection="1">
      <alignment vertical="center"/>
    </xf>
    <xf numFmtId="0" fontId="12" fillId="0" borderId="0" xfId="0" applyFont="1" applyProtection="1">
      <alignment vertical="center"/>
    </xf>
    <xf numFmtId="0" fontId="0" fillId="0" borderId="0" xfId="0" applyAlignment="1" applyProtection="1">
      <alignment vertical="center" wrapText="1"/>
    </xf>
    <xf numFmtId="57" fontId="4" fillId="0" borderId="52" xfId="0" applyNumberFormat="1" applyFont="1" applyBorder="1" applyAlignment="1" applyProtection="1">
      <alignment horizontal="right" vertical="center"/>
      <protection locked="0"/>
    </xf>
    <xf numFmtId="57" fontId="4" fillId="0" borderId="53" xfId="0" applyNumberFormat="1" applyFont="1" applyBorder="1" applyAlignment="1" applyProtection="1">
      <alignment horizontal="right" vertical="center"/>
      <protection locked="0"/>
    </xf>
    <xf numFmtId="57" fontId="4" fillId="0" borderId="63" xfId="0" applyNumberFormat="1" applyFont="1" applyBorder="1" applyAlignment="1" applyProtection="1">
      <alignment horizontal="right" vertical="center"/>
      <protection locked="0"/>
    </xf>
    <xf numFmtId="57" fontId="4" fillId="0" borderId="64" xfId="0" applyNumberFormat="1" applyFont="1" applyBorder="1" applyAlignment="1" applyProtection="1">
      <alignment horizontal="right" vertical="center"/>
      <protection locked="0"/>
    </xf>
    <xf numFmtId="57" fontId="4" fillId="0" borderId="65" xfId="0" applyNumberFormat="1" applyFont="1" applyBorder="1" applyAlignment="1" applyProtection="1">
      <alignment horizontal="right" vertical="center"/>
      <protection locked="0"/>
    </xf>
    <xf numFmtId="57" fontId="4" fillId="0" borderId="66" xfId="0" applyNumberFormat="1" applyFont="1" applyBorder="1" applyAlignment="1" applyProtection="1">
      <alignment horizontal="right" vertical="center"/>
      <protection locked="0"/>
    </xf>
    <xf numFmtId="57" fontId="4" fillId="0" borderId="67" xfId="0" applyNumberFormat="1" applyFont="1" applyBorder="1" applyAlignment="1" applyProtection="1">
      <alignment horizontal="right" vertical="center"/>
      <protection locked="0"/>
    </xf>
    <xf numFmtId="57" fontId="4" fillId="0" borderId="68" xfId="0" applyNumberFormat="1" applyFont="1" applyBorder="1" applyAlignment="1" applyProtection="1">
      <alignment horizontal="right" vertical="center"/>
      <protection locked="0"/>
    </xf>
    <xf numFmtId="57" fontId="4" fillId="0" borderId="69" xfId="0" applyNumberFormat="1" applyFont="1" applyBorder="1" applyAlignment="1" applyProtection="1">
      <alignment horizontal="right" vertical="center"/>
      <protection locked="0"/>
    </xf>
    <xf numFmtId="57" fontId="4" fillId="0" borderId="70" xfId="0" applyNumberFormat="1" applyFont="1" applyBorder="1" applyAlignment="1" applyProtection="1">
      <alignment horizontal="right" vertical="center"/>
      <protection locked="0"/>
    </xf>
    <xf numFmtId="57" fontId="4" fillId="0" borderId="71" xfId="0" applyNumberFormat="1" applyFont="1" applyBorder="1" applyAlignment="1" applyProtection="1">
      <alignment horizontal="right" vertical="center"/>
      <protection locked="0"/>
    </xf>
    <xf numFmtId="57" fontId="4" fillId="0" borderId="72" xfId="0" applyNumberFormat="1" applyFont="1" applyBorder="1" applyAlignment="1" applyProtection="1">
      <alignment horizontal="right" vertical="center"/>
      <protection locked="0"/>
    </xf>
    <xf numFmtId="57" fontId="4" fillId="0" borderId="73" xfId="0" applyNumberFormat="1" applyFont="1" applyBorder="1" applyAlignment="1" applyProtection="1">
      <alignment horizontal="right" vertical="center"/>
      <protection locked="0"/>
    </xf>
    <xf numFmtId="57" fontId="4" fillId="0" borderId="74" xfId="0" applyNumberFormat="1" applyFont="1" applyBorder="1" applyAlignment="1" applyProtection="1">
      <alignment horizontal="right" vertical="center"/>
      <protection locked="0"/>
    </xf>
    <xf numFmtId="57" fontId="4" fillId="0" borderId="75" xfId="0" applyNumberFormat="1" applyFont="1" applyBorder="1" applyAlignment="1" applyProtection="1">
      <alignment horizontal="right" vertical="center"/>
      <protection locked="0"/>
    </xf>
    <xf numFmtId="57" fontId="4" fillId="0" borderId="76" xfId="0" applyNumberFormat="1" applyFont="1" applyBorder="1" applyAlignment="1" applyProtection="1">
      <alignment horizontal="right"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4" fillId="0" borderId="81" xfId="0" applyFont="1" applyBorder="1" applyAlignment="1" applyProtection="1">
      <alignment horizontal="right" vertical="center"/>
      <protection locked="0"/>
    </xf>
    <xf numFmtId="0" fontId="4" fillId="0" borderId="82" xfId="0" applyFont="1" applyBorder="1" applyAlignment="1" applyProtection="1">
      <alignment horizontal="right" vertical="center"/>
      <protection locked="0"/>
    </xf>
    <xf numFmtId="0" fontId="4" fillId="0" borderId="83" xfId="0" applyFont="1" applyBorder="1" applyAlignment="1" applyProtection="1">
      <alignment horizontal="right" vertical="center"/>
      <protection locked="0"/>
    </xf>
    <xf numFmtId="0" fontId="0" fillId="0" borderId="51" xfId="0" applyBorder="1" applyAlignment="1" applyProtection="1">
      <alignment horizontal="center" vertical="center"/>
      <protection locked="0"/>
    </xf>
    <xf numFmtId="0" fontId="16" fillId="0" borderId="0" xfId="0" applyFont="1" applyAlignment="1" applyProtection="1">
      <alignment horizontal="left" vertical="center" readingOrder="1"/>
    </xf>
    <xf numFmtId="0" fontId="4" fillId="0" borderId="84" xfId="0" applyFont="1" applyBorder="1" applyAlignment="1" applyProtection="1">
      <alignment horizontal="right" vertical="center"/>
    </xf>
    <xf numFmtId="0" fontId="4" fillId="0" borderId="85" xfId="0" applyFont="1" applyBorder="1" applyAlignment="1" applyProtection="1">
      <alignment horizontal="right" vertical="center"/>
    </xf>
    <xf numFmtId="0" fontId="4" fillId="0" borderId="86" xfId="0" applyFont="1" applyBorder="1" applyAlignment="1" applyProtection="1">
      <alignment horizontal="right" vertical="center"/>
    </xf>
    <xf numFmtId="0" fontId="0" fillId="0" borderId="87" xfId="0" applyBorder="1" applyProtection="1">
      <alignment vertical="center"/>
    </xf>
    <xf numFmtId="0" fontId="4" fillId="0" borderId="49" xfId="0" applyFont="1" applyBorder="1" applyAlignment="1" applyProtection="1">
      <alignment horizontal="right" vertical="center"/>
    </xf>
    <xf numFmtId="14" fontId="0" fillId="0" borderId="0" xfId="0" applyNumberFormat="1" applyProtection="1">
      <alignment vertical="center"/>
    </xf>
    <xf numFmtId="0" fontId="0" fillId="0" borderId="0" xfId="0" applyAlignment="1" applyProtection="1">
      <alignment horizontal="right"/>
    </xf>
    <xf numFmtId="0" fontId="0" fillId="12" borderId="25" xfId="0" applyFill="1" applyBorder="1" applyAlignment="1" applyProtection="1">
      <alignment horizontal="center" vertical="center"/>
    </xf>
    <xf numFmtId="0" fontId="0" fillId="0" borderId="36" xfId="0" applyBorder="1" applyAlignment="1" applyProtection="1">
      <alignment vertical="center"/>
    </xf>
    <xf numFmtId="3" fontId="4" fillId="0" borderId="123" xfId="0" applyNumberFormat="1" applyFont="1" applyBorder="1" applyAlignment="1" applyProtection="1">
      <alignment horizontal="right" vertical="center"/>
    </xf>
    <xf numFmtId="3" fontId="4" fillId="0" borderId="25" xfId="0" applyNumberFormat="1" applyFont="1" applyBorder="1" applyAlignment="1" applyProtection="1">
      <alignment horizontal="right" vertical="center"/>
    </xf>
    <xf numFmtId="0" fontId="4" fillId="3" borderId="58" xfId="0" applyFont="1" applyFill="1" applyBorder="1" applyAlignment="1" applyProtection="1">
      <alignment horizontal="center" vertical="center"/>
    </xf>
    <xf numFmtId="3" fontId="4" fillId="0" borderId="85" xfId="0" applyNumberFormat="1" applyFont="1" applyBorder="1" applyAlignment="1" applyProtection="1">
      <alignment horizontal="right" vertical="center"/>
      <protection locked="0"/>
    </xf>
    <xf numFmtId="3" fontId="4" fillId="0" borderId="80" xfId="0" applyNumberFormat="1" applyFont="1" applyBorder="1" applyAlignment="1" applyProtection="1">
      <alignment horizontal="right" vertical="center"/>
    </xf>
    <xf numFmtId="3" fontId="4" fillId="2" borderId="58" xfId="0" applyNumberFormat="1" applyFont="1" applyFill="1" applyBorder="1" applyAlignment="1" applyProtection="1">
      <alignment horizontal="right" vertical="center"/>
    </xf>
    <xf numFmtId="0" fontId="4" fillId="3" borderId="123" xfId="0" applyFont="1" applyFill="1" applyBorder="1" applyAlignment="1" applyProtection="1">
      <alignment horizontal="center" vertical="center"/>
    </xf>
    <xf numFmtId="0" fontId="4" fillId="3" borderId="25" xfId="0" applyFont="1" applyFill="1" applyBorder="1" applyAlignment="1" applyProtection="1">
      <alignment horizontal="center" vertical="center"/>
    </xf>
    <xf numFmtId="0" fontId="4" fillId="3" borderId="105" xfId="0" applyFont="1" applyFill="1" applyBorder="1" applyAlignment="1" applyProtection="1">
      <alignment horizontal="center" vertical="center"/>
    </xf>
    <xf numFmtId="0" fontId="4" fillId="3" borderId="78" xfId="0" applyFont="1" applyFill="1" applyBorder="1" applyAlignment="1" applyProtection="1">
      <alignment horizontal="center" vertical="center"/>
    </xf>
    <xf numFmtId="0" fontId="4" fillId="3" borderId="95" xfId="0" applyFont="1" applyFill="1" applyBorder="1" applyAlignment="1" applyProtection="1">
      <alignment horizontal="center" vertical="center"/>
    </xf>
    <xf numFmtId="0" fontId="4" fillId="3" borderId="104" xfId="0" applyFont="1" applyFill="1" applyBorder="1" applyAlignment="1" applyProtection="1">
      <alignment horizontal="center" vertical="center"/>
    </xf>
    <xf numFmtId="3" fontId="4" fillId="0" borderId="88" xfId="0" applyNumberFormat="1" applyFont="1" applyBorder="1" applyAlignment="1" applyProtection="1">
      <alignment horizontal="right" vertical="center"/>
    </xf>
    <xf numFmtId="0" fontId="3" fillId="2" borderId="81" xfId="0" applyFont="1" applyFill="1" applyBorder="1" applyAlignment="1" applyProtection="1">
      <alignment horizontal="center" vertical="center"/>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0" fillId="3" borderId="49" xfId="0" applyFill="1" applyBorder="1" applyAlignment="1" applyProtection="1">
      <alignment horizontal="center" vertical="center"/>
    </xf>
    <xf numFmtId="0" fontId="0" fillId="3" borderId="114" xfId="0" applyFill="1" applyBorder="1" applyAlignment="1" applyProtection="1">
      <alignment horizontal="center" vertical="center"/>
    </xf>
    <xf numFmtId="3" fontId="4" fillId="2" borderId="100" xfId="0" applyNumberFormat="1" applyFont="1" applyFill="1" applyBorder="1" applyAlignment="1" applyProtection="1">
      <alignment horizontal="right" vertical="center"/>
    </xf>
    <xf numFmtId="3" fontId="4" fillId="2" borderId="101" xfId="0" applyNumberFormat="1" applyFont="1" applyFill="1" applyBorder="1" applyAlignment="1" applyProtection="1">
      <alignment horizontal="right" vertical="center"/>
    </xf>
    <xf numFmtId="3" fontId="4" fillId="2" borderId="102" xfId="0" applyNumberFormat="1" applyFont="1" applyFill="1" applyBorder="1" applyAlignment="1" applyProtection="1">
      <alignment horizontal="right" vertical="center"/>
    </xf>
    <xf numFmtId="3" fontId="4" fillId="2" borderId="124" xfId="0" applyNumberFormat="1" applyFont="1" applyFill="1" applyBorder="1" applyAlignment="1" applyProtection="1">
      <alignment horizontal="right" vertical="center"/>
    </xf>
    <xf numFmtId="0" fontId="6" fillId="0" borderId="0" xfId="0" applyFont="1" applyBorder="1" applyAlignment="1" applyProtection="1">
      <alignment horizontal="center" vertical="center"/>
    </xf>
    <xf numFmtId="0" fontId="0" fillId="0" borderId="0" xfId="0" applyAlignment="1" applyProtection="1">
      <alignment horizontal="left" vertical="top" wrapText="1"/>
    </xf>
    <xf numFmtId="0" fontId="16" fillId="0" borderId="0" xfId="0" applyFont="1" applyAlignment="1" applyProtection="1">
      <alignment horizontal="left" vertical="top" wrapText="1" readingOrder="1"/>
    </xf>
    <xf numFmtId="57" fontId="4" fillId="2" borderId="58" xfId="0" applyNumberFormat="1"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6" fillId="2" borderId="100" xfId="0" applyFont="1" applyFill="1" applyBorder="1" applyAlignment="1" applyProtection="1">
      <alignment horizontal="center" vertical="center"/>
    </xf>
    <xf numFmtId="0" fontId="6" fillId="2" borderId="101" xfId="0" applyFont="1" applyFill="1" applyBorder="1" applyAlignment="1" applyProtection="1">
      <alignment horizontal="center" vertical="center"/>
    </xf>
    <xf numFmtId="0" fontId="6" fillId="0" borderId="20" xfId="0" applyFont="1" applyBorder="1" applyAlignment="1" applyProtection="1">
      <alignment horizontal="center" vertical="center"/>
    </xf>
    <xf numFmtId="0" fontId="4" fillId="0" borderId="0" xfId="0" applyFont="1" applyBorder="1" applyAlignment="1" applyProtection="1">
      <alignment horizontal="right" vertical="center"/>
    </xf>
    <xf numFmtId="57" fontId="4" fillId="0" borderId="84" xfId="0" applyNumberFormat="1" applyFont="1" applyBorder="1" applyAlignment="1" applyProtection="1">
      <alignment horizontal="right" vertical="center"/>
      <protection locked="0"/>
    </xf>
    <xf numFmtId="3" fontId="4" fillId="0" borderId="84" xfId="0" applyNumberFormat="1" applyFont="1" applyBorder="1" applyAlignment="1" applyProtection="1">
      <alignment horizontal="right" vertical="center"/>
      <protection locked="0"/>
    </xf>
    <xf numFmtId="0" fontId="0" fillId="4" borderId="114" xfId="0" applyFill="1" applyBorder="1" applyAlignment="1" applyProtection="1">
      <alignment horizontal="center" vertical="center"/>
    </xf>
    <xf numFmtId="3" fontId="4" fillId="0" borderId="109" xfId="0" applyNumberFormat="1" applyFont="1" applyBorder="1" applyAlignment="1" applyProtection="1">
      <alignment horizontal="right" vertical="center"/>
      <protection locked="0"/>
    </xf>
    <xf numFmtId="3" fontId="4" fillId="0" borderId="110" xfId="0" applyNumberFormat="1" applyFont="1" applyBorder="1" applyAlignment="1" applyProtection="1">
      <alignment horizontal="right" vertical="center"/>
      <protection locked="0"/>
    </xf>
    <xf numFmtId="3" fontId="4" fillId="0" borderId="111" xfId="0" applyNumberFormat="1" applyFont="1" applyBorder="1" applyAlignment="1" applyProtection="1">
      <alignment horizontal="right" vertical="center"/>
      <protection locked="0"/>
    </xf>
    <xf numFmtId="0" fontId="3" fillId="2" borderId="96"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177" fontId="0" fillId="0" borderId="45" xfId="0" applyNumberFormat="1" applyBorder="1" applyAlignment="1" applyProtection="1">
      <alignment horizontal="center" vertical="center"/>
    </xf>
    <xf numFmtId="177" fontId="0" fillId="0" borderId="46" xfId="0" applyNumberFormat="1" applyBorder="1" applyAlignment="1" applyProtection="1">
      <alignment horizontal="center" vertical="center"/>
    </xf>
    <xf numFmtId="177" fontId="0" fillId="0" borderId="61" xfId="0" applyNumberFormat="1" applyBorder="1" applyAlignment="1" applyProtection="1">
      <alignment horizontal="center" vertical="center"/>
    </xf>
    <xf numFmtId="57" fontId="4" fillId="0" borderId="85" xfId="0" applyNumberFormat="1" applyFont="1" applyBorder="1" applyAlignment="1" applyProtection="1">
      <alignment horizontal="right" vertical="center"/>
      <protection locked="0"/>
    </xf>
    <xf numFmtId="57" fontId="4" fillId="0" borderId="109" xfId="0" applyNumberFormat="1" applyFont="1" applyBorder="1" applyAlignment="1" applyProtection="1">
      <alignment horizontal="right" vertical="center"/>
      <protection locked="0"/>
    </xf>
    <xf numFmtId="57" fontId="4" fillId="0" borderId="111" xfId="0" applyNumberFormat="1" applyFont="1" applyBorder="1" applyAlignment="1" applyProtection="1">
      <alignment horizontal="right" vertical="center"/>
      <protection locked="0"/>
    </xf>
    <xf numFmtId="3" fontId="4" fillId="0" borderId="106" xfId="0" applyNumberFormat="1" applyFont="1" applyBorder="1" applyAlignment="1" applyProtection="1">
      <alignment horizontal="right" vertical="center"/>
      <protection locked="0"/>
    </xf>
    <xf numFmtId="3" fontId="4" fillId="0" borderId="107" xfId="0" applyNumberFormat="1" applyFont="1" applyBorder="1" applyAlignment="1" applyProtection="1">
      <alignment horizontal="right" vertical="center"/>
      <protection locked="0"/>
    </xf>
    <xf numFmtId="3" fontId="4" fillId="0" borderId="108" xfId="0" applyNumberFormat="1" applyFont="1" applyBorder="1" applyAlignment="1" applyProtection="1">
      <alignment horizontal="right" vertical="center"/>
      <protection locked="0"/>
    </xf>
    <xf numFmtId="3" fontId="4" fillId="0" borderId="125" xfId="0" applyNumberFormat="1" applyFont="1" applyBorder="1" applyAlignment="1" applyProtection="1">
      <alignment horizontal="right" vertical="center"/>
      <protection locked="0"/>
    </xf>
    <xf numFmtId="3" fontId="4" fillId="0" borderId="126" xfId="0" applyNumberFormat="1" applyFont="1" applyBorder="1" applyAlignment="1" applyProtection="1">
      <alignment horizontal="right" vertical="center"/>
      <protection locked="0"/>
    </xf>
    <xf numFmtId="3" fontId="4" fillId="0" borderId="127" xfId="0" applyNumberFormat="1" applyFont="1" applyBorder="1" applyAlignment="1" applyProtection="1">
      <alignment horizontal="right" vertical="center"/>
      <protection locked="0"/>
    </xf>
    <xf numFmtId="57" fontId="4" fillId="0" borderId="81" xfId="0" applyNumberFormat="1" applyFont="1" applyBorder="1" applyAlignment="1" applyProtection="1">
      <alignment horizontal="right" vertical="center"/>
      <protection locked="0"/>
    </xf>
    <xf numFmtId="57" fontId="4" fillId="0" borderId="113" xfId="0" applyNumberFormat="1" applyFont="1" applyBorder="1" applyAlignment="1" applyProtection="1">
      <alignment horizontal="right" vertical="center"/>
      <protection locked="0"/>
    </xf>
    <xf numFmtId="3" fontId="1" fillId="0" borderId="98" xfId="0" applyNumberFormat="1" applyFont="1" applyBorder="1" applyAlignment="1" applyProtection="1">
      <alignment horizontal="right" vertical="center"/>
    </xf>
    <xf numFmtId="3" fontId="1" fillId="0" borderId="46" xfId="0" applyNumberFormat="1" applyFont="1" applyBorder="1" applyAlignment="1" applyProtection="1">
      <alignment horizontal="right" vertical="center"/>
    </xf>
    <xf numFmtId="3" fontId="4" fillId="0" borderId="81" xfId="0" applyNumberFormat="1" applyFont="1" applyBorder="1" applyAlignment="1" applyProtection="1">
      <alignment horizontal="right" vertical="center"/>
      <protection locked="0"/>
    </xf>
    <xf numFmtId="3" fontId="4" fillId="0" borderId="112" xfId="0" applyNumberFormat="1" applyFont="1" applyBorder="1" applyAlignment="1" applyProtection="1">
      <alignment horizontal="right" vertical="center"/>
      <protection locked="0"/>
    </xf>
    <xf numFmtId="3" fontId="4" fillId="0" borderId="113" xfId="0" applyNumberFormat="1" applyFont="1" applyBorder="1" applyAlignment="1" applyProtection="1">
      <alignment horizontal="right" vertical="center"/>
      <protection locked="0"/>
    </xf>
    <xf numFmtId="3" fontId="4" fillId="0" borderId="49" xfId="0" applyNumberFormat="1" applyFont="1" applyBorder="1" applyAlignment="1" applyProtection="1">
      <alignment horizontal="right" vertical="center"/>
      <protection locked="0"/>
    </xf>
    <xf numFmtId="0" fontId="3" fillId="3" borderId="119" xfId="0" applyFont="1" applyFill="1" applyBorder="1" applyAlignment="1" applyProtection="1">
      <alignment horizontal="center" vertical="center"/>
    </xf>
    <xf numFmtId="0" fontId="3" fillId="3" borderId="87" xfId="0" applyFont="1" applyFill="1" applyBorder="1" applyAlignment="1" applyProtection="1">
      <alignment horizontal="center" vertical="center"/>
    </xf>
    <xf numFmtId="0" fontId="3" fillId="3" borderId="120" xfId="0" applyFont="1" applyFill="1" applyBorder="1" applyAlignment="1" applyProtection="1">
      <alignment horizontal="center" vertical="center"/>
    </xf>
    <xf numFmtId="3" fontId="4" fillId="0" borderId="86" xfId="0" applyNumberFormat="1" applyFont="1" applyBorder="1" applyAlignment="1" applyProtection="1">
      <alignment horizontal="right" vertical="center"/>
      <protection locked="0"/>
    </xf>
    <xf numFmtId="0" fontId="0" fillId="0" borderId="0" xfId="0" applyAlignment="1" applyProtection="1">
      <alignment horizontal="left" vertical="center"/>
    </xf>
    <xf numFmtId="176" fontId="1" fillId="0" borderId="103" xfId="0" applyNumberFormat="1" applyFont="1" applyBorder="1" applyAlignment="1" applyProtection="1">
      <alignment horizontal="right" vertical="center"/>
    </xf>
    <xf numFmtId="176" fontId="1" fillId="0" borderId="0" xfId="0" applyNumberFormat="1" applyFont="1" applyBorder="1" applyAlignment="1" applyProtection="1">
      <alignment horizontal="right" vertical="center"/>
    </xf>
    <xf numFmtId="0" fontId="1" fillId="0" borderId="104" xfId="0" applyFont="1" applyBorder="1" applyAlignment="1" applyProtection="1">
      <alignment horizontal="center" vertical="center"/>
    </xf>
    <xf numFmtId="0" fontId="1" fillId="0" borderId="0" xfId="0" applyFont="1" applyBorder="1" applyAlignment="1" applyProtection="1">
      <alignment horizontal="center" vertical="center"/>
    </xf>
    <xf numFmtId="177" fontId="0" fillId="0" borderId="81" xfId="0" applyNumberFormat="1" applyFill="1" applyBorder="1" applyAlignment="1" applyProtection="1">
      <alignment horizontal="center" vertical="center"/>
    </xf>
    <xf numFmtId="177" fontId="0" fillId="0" borderId="112" xfId="0" applyNumberFormat="1" applyFill="1" applyBorder="1" applyAlignment="1" applyProtection="1">
      <alignment horizontal="center" vertical="center"/>
    </xf>
    <xf numFmtId="177" fontId="0" fillId="0" borderId="113" xfId="0" applyNumberFormat="1" applyFill="1" applyBorder="1" applyAlignment="1" applyProtection="1">
      <alignment horizontal="center" vertical="center"/>
    </xf>
    <xf numFmtId="0" fontId="3" fillId="2" borderId="100"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102" xfId="0" applyFont="1" applyFill="1" applyBorder="1" applyAlignment="1" applyProtection="1">
      <alignment horizontal="center" vertical="center"/>
    </xf>
    <xf numFmtId="0" fontId="4" fillId="3" borderId="115" xfId="0" applyFont="1" applyFill="1" applyBorder="1" applyAlignment="1" applyProtection="1">
      <alignment horizontal="center" vertical="center"/>
    </xf>
    <xf numFmtId="0" fontId="4" fillId="3" borderId="114" xfId="0" applyFont="1" applyFill="1" applyBorder="1" applyAlignment="1" applyProtection="1">
      <alignment horizontal="center" vertical="center"/>
    </xf>
    <xf numFmtId="0" fontId="4" fillId="3" borderId="116" xfId="0" applyFont="1" applyFill="1" applyBorder="1" applyAlignment="1" applyProtection="1">
      <alignment horizontal="center" vertical="center"/>
    </xf>
    <xf numFmtId="0" fontId="0" fillId="3" borderId="20" xfId="0" applyFill="1" applyBorder="1" applyProtection="1">
      <alignment vertical="center"/>
    </xf>
    <xf numFmtId="0" fontId="0" fillId="3" borderId="117" xfId="0" applyFill="1" applyBorder="1" applyProtection="1">
      <alignment vertical="center"/>
    </xf>
    <xf numFmtId="0" fontId="0" fillId="3" borderId="50" xfId="0" applyFill="1" applyBorder="1" applyProtection="1">
      <alignment vertical="center"/>
    </xf>
    <xf numFmtId="0" fontId="0" fillId="3" borderId="0" xfId="0" applyFill="1" applyBorder="1" applyProtection="1">
      <alignment vertical="center"/>
    </xf>
    <xf numFmtId="0" fontId="0" fillId="3" borderId="118" xfId="0" applyFill="1" applyBorder="1" applyProtection="1">
      <alignment vertical="center"/>
    </xf>
    <xf numFmtId="0" fontId="0" fillId="4" borderId="119" xfId="0" applyFill="1" applyBorder="1" applyAlignment="1" applyProtection="1">
      <alignment horizontal="center" vertical="center"/>
    </xf>
    <xf numFmtId="0" fontId="0" fillId="4" borderId="120" xfId="0" applyFill="1" applyBorder="1" applyAlignment="1" applyProtection="1">
      <alignment horizontal="center" vertical="center"/>
    </xf>
    <xf numFmtId="0" fontId="4" fillId="3" borderId="121" xfId="0" applyFont="1" applyFill="1" applyBorder="1" applyAlignment="1" applyProtection="1">
      <alignment horizontal="center" vertical="center"/>
    </xf>
    <xf numFmtId="0" fontId="4" fillId="3" borderId="122" xfId="0" applyFont="1" applyFill="1" applyBorder="1" applyAlignment="1" applyProtection="1">
      <alignment horizontal="center" vertical="center"/>
    </xf>
    <xf numFmtId="0" fontId="4" fillId="3" borderId="119" xfId="0" applyFont="1" applyFill="1" applyBorder="1" applyAlignment="1" applyProtection="1">
      <alignment horizontal="center" vertical="center"/>
    </xf>
    <xf numFmtId="0" fontId="4" fillId="3" borderId="120" xfId="0" applyFont="1" applyFill="1" applyBorder="1" applyAlignment="1" applyProtection="1">
      <alignment horizontal="center" vertical="center"/>
    </xf>
    <xf numFmtId="3" fontId="1" fillId="0" borderId="89" xfId="0" applyNumberFormat="1" applyFont="1" applyBorder="1" applyAlignment="1" applyProtection="1">
      <alignment horizontal="right" vertical="center"/>
    </xf>
    <xf numFmtId="3" fontId="1" fillId="0" borderId="35" xfId="0" applyNumberFormat="1" applyFont="1" applyBorder="1" applyAlignment="1" applyProtection="1">
      <alignment horizontal="right" vertical="center"/>
    </xf>
    <xf numFmtId="0" fontId="1" fillId="0" borderId="39" xfId="0" applyFont="1" applyBorder="1" applyAlignment="1" applyProtection="1">
      <alignment horizontal="center" vertical="center"/>
    </xf>
    <xf numFmtId="0" fontId="1" fillId="0" borderId="35" xfId="0" applyFont="1" applyBorder="1" applyAlignment="1" applyProtection="1">
      <alignment horizontal="center" vertical="center"/>
    </xf>
    <xf numFmtId="3" fontId="4" fillId="0" borderId="128" xfId="0" applyNumberFormat="1" applyFont="1" applyBorder="1" applyAlignment="1" applyProtection="1">
      <alignment horizontal="right" vertical="center"/>
    </xf>
    <xf numFmtId="3" fontId="4" fillId="0" borderId="51" xfId="0" applyNumberFormat="1" applyFont="1" applyBorder="1" applyAlignment="1" applyProtection="1">
      <alignment horizontal="right" vertical="center"/>
    </xf>
    <xf numFmtId="3" fontId="1" fillId="0" borderId="94" xfId="0" applyNumberFormat="1" applyFont="1" applyBorder="1" applyAlignment="1" applyProtection="1">
      <alignment horizontal="right" vertical="center"/>
    </xf>
    <xf numFmtId="3" fontId="1" fillId="0" borderId="20" xfId="0" applyNumberFormat="1" applyFont="1" applyBorder="1" applyAlignment="1" applyProtection="1">
      <alignment horizontal="right" vertical="center"/>
    </xf>
    <xf numFmtId="3" fontId="4" fillId="0" borderId="90" xfId="0" applyNumberFormat="1" applyFont="1" applyBorder="1" applyAlignment="1" applyProtection="1">
      <alignment horizontal="right" vertical="center"/>
    </xf>
    <xf numFmtId="3" fontId="4" fillId="0" borderId="91" xfId="0" applyNumberFormat="1" applyFont="1" applyBorder="1" applyAlignment="1" applyProtection="1">
      <alignment horizontal="right" vertical="center"/>
    </xf>
    <xf numFmtId="3" fontId="4" fillId="0" borderId="92" xfId="0" applyNumberFormat="1" applyFont="1" applyBorder="1" applyAlignment="1" applyProtection="1">
      <alignment horizontal="right" vertical="center"/>
    </xf>
    <xf numFmtId="3" fontId="4" fillId="0" borderId="62" xfId="0" applyNumberFormat="1" applyFont="1" applyBorder="1" applyAlignment="1" applyProtection="1">
      <alignment horizontal="right" vertical="center"/>
    </xf>
    <xf numFmtId="3" fontId="4" fillId="0" borderId="36" xfId="0" applyNumberFormat="1" applyFont="1" applyBorder="1" applyAlignment="1" applyProtection="1">
      <alignment horizontal="right" vertical="center"/>
    </xf>
    <xf numFmtId="3" fontId="4" fillId="0" borderId="93" xfId="0" applyNumberFormat="1" applyFont="1" applyBorder="1" applyAlignment="1" applyProtection="1">
      <alignment horizontal="right" vertical="center"/>
    </xf>
    <xf numFmtId="0" fontId="1" fillId="0" borderId="96" xfId="0" applyFont="1" applyBorder="1" applyAlignment="1" applyProtection="1">
      <alignment horizontal="center" vertical="center"/>
    </xf>
    <xf numFmtId="0" fontId="1" fillId="0" borderId="97" xfId="0" applyFont="1" applyBorder="1" applyAlignment="1" applyProtection="1">
      <alignment horizontal="center" vertical="center"/>
    </xf>
    <xf numFmtId="0" fontId="3" fillId="0" borderId="0" xfId="0" applyFont="1" applyAlignment="1" applyProtection="1">
      <alignment vertical="center" wrapText="1"/>
    </xf>
    <xf numFmtId="176" fontId="1" fillId="0" borderId="89" xfId="0" applyNumberFormat="1" applyFont="1" applyBorder="1" applyAlignment="1" applyProtection="1">
      <alignment horizontal="right" vertical="center"/>
    </xf>
    <xf numFmtId="176" fontId="1" fillId="0" borderId="35" xfId="0" applyNumberFormat="1" applyFont="1" applyBorder="1" applyAlignment="1" applyProtection="1">
      <alignment horizontal="right" vertical="center"/>
    </xf>
    <xf numFmtId="0" fontId="3" fillId="0" borderId="0" xfId="0" applyFont="1" applyAlignment="1" applyProtection="1">
      <alignment horizontal="center" vertical="center"/>
    </xf>
    <xf numFmtId="176" fontId="1" fillId="0" borderId="98" xfId="0" applyNumberFormat="1" applyFont="1" applyBorder="1" applyAlignment="1" applyProtection="1">
      <alignment horizontal="right" vertical="center"/>
    </xf>
    <xf numFmtId="176" fontId="1" fillId="0" borderId="46" xfId="0" applyNumberFormat="1" applyFont="1" applyBorder="1" applyAlignment="1" applyProtection="1">
      <alignment horizontal="right" vertical="center"/>
    </xf>
    <xf numFmtId="0" fontId="1" fillId="0" borderId="93" xfId="0" applyFont="1" applyBorder="1" applyAlignment="1" applyProtection="1">
      <alignment horizontal="center" vertical="center"/>
    </xf>
    <xf numFmtId="0" fontId="1" fillId="0" borderId="99" xfId="0" applyFont="1" applyBorder="1" applyAlignment="1" applyProtection="1">
      <alignment horizontal="center" vertical="center"/>
    </xf>
    <xf numFmtId="0" fontId="3" fillId="0" borderId="0" xfId="0" applyFont="1" applyBorder="1" applyAlignment="1" applyProtection="1">
      <alignment horizontal="center" vertical="center"/>
    </xf>
    <xf numFmtId="177" fontId="0" fillId="0" borderId="81" xfId="0" applyNumberFormat="1" applyBorder="1" applyAlignment="1" applyProtection="1">
      <alignment horizontal="center" vertical="center"/>
    </xf>
    <xf numFmtId="177" fontId="0" fillId="0" borderId="112" xfId="0" applyNumberFormat="1" applyBorder="1" applyAlignment="1" applyProtection="1">
      <alignment horizontal="center" vertical="center"/>
    </xf>
    <xf numFmtId="177" fontId="0" fillId="0" borderId="113" xfId="0" applyNumberFormat="1" applyBorder="1" applyAlignment="1" applyProtection="1">
      <alignment horizontal="center" vertical="center"/>
    </xf>
    <xf numFmtId="0" fontId="1" fillId="0" borderId="45" xfId="0" applyFont="1" applyBorder="1" applyAlignment="1" applyProtection="1">
      <alignment horizontal="center" vertical="center"/>
    </xf>
    <xf numFmtId="0" fontId="1" fillId="0" borderId="46" xfId="0" applyFont="1" applyBorder="1" applyAlignment="1" applyProtection="1">
      <alignment horizontal="center" vertical="center"/>
    </xf>
    <xf numFmtId="0" fontId="3" fillId="2" borderId="95"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60" xfId="0" applyFont="1" applyFill="1" applyBorder="1" applyAlignment="1" applyProtection="1">
      <alignment horizontal="center" vertical="center"/>
    </xf>
    <xf numFmtId="0" fontId="16" fillId="0" borderId="0" xfId="0" applyFont="1" applyAlignment="1" applyProtection="1">
      <alignment horizontal="left" vertical="center" readingOrder="1"/>
    </xf>
    <xf numFmtId="3" fontId="4" fillId="0" borderId="78" xfId="0" applyNumberFormat="1" applyFont="1" applyBorder="1" applyAlignment="1" applyProtection="1">
      <alignment horizontal="right" vertical="center"/>
    </xf>
    <xf numFmtId="3" fontId="4" fillId="0" borderId="105" xfId="0" applyNumberFormat="1" applyFont="1" applyBorder="1" applyAlignment="1" applyProtection="1">
      <alignment horizontal="right" vertical="center"/>
    </xf>
    <xf numFmtId="38" fontId="0" fillId="0" borderId="26" xfId="0" applyNumberFormat="1"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3" fontId="0" fillId="0" borderId="26" xfId="0" applyNumberFormat="1" applyBorder="1" applyAlignment="1" applyProtection="1">
      <alignment horizontal="center" vertical="center"/>
    </xf>
    <xf numFmtId="3" fontId="0" fillId="0" borderId="27" xfId="0" applyNumberFormat="1" applyBorder="1" applyAlignment="1" applyProtection="1">
      <alignment horizontal="center" vertical="center"/>
    </xf>
    <xf numFmtId="3" fontId="0" fillId="0" borderId="28" xfId="0" applyNumberFormat="1" applyBorder="1" applyAlignment="1" applyProtection="1">
      <alignment horizontal="center" vertical="center"/>
    </xf>
    <xf numFmtId="3" fontId="0" fillId="0" borderId="39" xfId="0" applyNumberFormat="1" applyBorder="1" applyAlignment="1" applyProtection="1">
      <alignment horizontal="center" vertical="center"/>
    </xf>
    <xf numFmtId="3" fontId="0" fillId="0" borderId="35" xfId="0" applyNumberFormat="1" applyBorder="1" applyAlignment="1" applyProtection="1">
      <alignment horizontal="center" vertical="center"/>
    </xf>
    <xf numFmtId="3" fontId="0" fillId="0" borderId="40" xfId="0" applyNumberFormat="1" applyBorder="1" applyAlignment="1" applyProtection="1">
      <alignment horizontal="center" vertical="center"/>
    </xf>
    <xf numFmtId="0" fontId="0" fillId="0" borderId="0" xfId="0" applyAlignment="1">
      <alignment horizontal="center" vertical="center"/>
    </xf>
    <xf numFmtId="0" fontId="0" fillId="0" borderId="0" xfId="0" applyAlignment="1" applyProtection="1">
      <alignment horizontal="center" vertical="center"/>
    </xf>
    <xf numFmtId="0" fontId="6" fillId="0" borderId="0" xfId="0" applyFont="1" applyAlignment="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3" fontId="0" fillId="0" borderId="31" xfId="0" applyNumberFormat="1" applyBorder="1" applyAlignment="1" applyProtection="1">
      <alignment horizontal="center" vertical="center"/>
    </xf>
    <xf numFmtId="3" fontId="0" fillId="0" borderId="32" xfId="0" applyNumberFormat="1" applyBorder="1" applyAlignment="1" applyProtection="1">
      <alignment horizontal="center" vertical="center"/>
    </xf>
    <xf numFmtId="3" fontId="0" fillId="0" borderId="33" xfId="0" applyNumberFormat="1" applyBorder="1" applyAlignment="1" applyProtection="1">
      <alignment horizontal="center" vertical="center"/>
    </xf>
    <xf numFmtId="3" fontId="0" fillId="0" borderId="93" xfId="0" applyNumberFormat="1" applyBorder="1" applyAlignment="1" applyProtection="1">
      <alignment horizontal="center" vertical="center"/>
    </xf>
    <xf numFmtId="3" fontId="0" fillId="0" borderId="99" xfId="0" applyNumberFormat="1" applyBorder="1" applyAlignment="1" applyProtection="1">
      <alignment horizontal="center" vertical="center"/>
    </xf>
    <xf numFmtId="3" fontId="0" fillId="0" borderId="62" xfId="0" applyNumberFormat="1" applyBorder="1" applyAlignment="1" applyProtection="1">
      <alignment horizontal="center" vertical="center"/>
    </xf>
    <xf numFmtId="0" fontId="3" fillId="7" borderId="93" xfId="0" applyFont="1" applyFill="1" applyBorder="1" applyAlignment="1" applyProtection="1">
      <alignment horizontal="center" vertical="center"/>
    </xf>
    <xf numFmtId="0" fontId="3" fillId="7" borderId="99" xfId="0" applyFont="1" applyFill="1" applyBorder="1" applyAlignment="1" applyProtection="1">
      <alignment horizontal="center" vertical="center"/>
    </xf>
    <xf numFmtId="0" fontId="3" fillId="7" borderId="62" xfId="0" applyFont="1" applyFill="1" applyBorder="1" applyAlignment="1" applyProtection="1">
      <alignment horizontal="center" vertical="center"/>
    </xf>
    <xf numFmtId="0" fontId="3" fillId="2" borderId="104"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59" xfId="0" applyFont="1" applyFill="1" applyBorder="1" applyAlignment="1" applyProtection="1">
      <alignment horizontal="left" vertical="top" wrapText="1"/>
    </xf>
    <xf numFmtId="0" fontId="3" fillId="2" borderId="93" xfId="0" applyFont="1" applyFill="1" applyBorder="1" applyAlignment="1" applyProtection="1">
      <alignment horizontal="left" vertical="top" wrapText="1"/>
    </xf>
    <xf numFmtId="0" fontId="3" fillId="2" borderId="99" xfId="0" applyFont="1" applyFill="1" applyBorder="1" applyAlignment="1" applyProtection="1">
      <alignment horizontal="left" vertical="top" wrapText="1"/>
    </xf>
    <xf numFmtId="0" fontId="3" fillId="2" borderId="62" xfId="0" applyFont="1" applyFill="1" applyBorder="1" applyAlignment="1" applyProtection="1">
      <alignment horizontal="left" vertical="top" wrapText="1"/>
    </xf>
    <xf numFmtId="0" fontId="3" fillId="6" borderId="93" xfId="0" applyFont="1" applyFill="1" applyBorder="1" applyAlignment="1" applyProtection="1">
      <alignment horizontal="center" vertical="center"/>
    </xf>
    <xf numFmtId="0" fontId="3" fillId="6" borderId="99"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38" fontId="0" fillId="0" borderId="21" xfId="0" applyNumberFormat="1" applyBorder="1" applyAlignment="1" applyProtection="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pplyProtection="1">
      <alignment horizontal="center" vertical="center"/>
    </xf>
    <xf numFmtId="0" fontId="9" fillId="0" borderId="0" xfId="0" applyFont="1" applyAlignment="1" applyProtection="1">
      <alignment horizontal="left" vertical="top"/>
    </xf>
    <xf numFmtId="3" fontId="0" fillId="0" borderId="21" xfId="0" applyNumberFormat="1" applyBorder="1" applyAlignment="1" applyProtection="1">
      <alignment horizontal="center" vertical="center"/>
    </xf>
    <xf numFmtId="3" fontId="0" fillId="0" borderId="22" xfId="0" applyNumberFormat="1" applyBorder="1" applyAlignment="1" applyProtection="1">
      <alignment horizontal="center" vertical="center"/>
    </xf>
    <xf numFmtId="3" fontId="0" fillId="0" borderId="23" xfId="0" applyNumberFormat="1" applyBorder="1" applyAlignment="1" applyProtection="1">
      <alignment horizontal="center" vertical="center"/>
    </xf>
    <xf numFmtId="0" fontId="3" fillId="7" borderId="93" xfId="0" applyFont="1" applyFill="1" applyBorder="1" applyAlignment="1" applyProtection="1">
      <alignment horizontal="center" vertical="center" shrinkToFit="1"/>
    </xf>
    <xf numFmtId="0" fontId="3" fillId="7" borderId="99" xfId="0" applyFont="1" applyFill="1" applyBorder="1" applyAlignment="1" applyProtection="1">
      <alignment horizontal="center" vertical="center" shrinkToFit="1"/>
    </xf>
    <xf numFmtId="0" fontId="3" fillId="7" borderId="62" xfId="0" applyFont="1" applyFill="1" applyBorder="1" applyAlignment="1" applyProtection="1">
      <alignment horizontal="center" vertical="center" shrinkToFit="1"/>
    </xf>
    <xf numFmtId="0" fontId="3" fillId="6" borderId="93" xfId="0" applyFont="1" applyFill="1" applyBorder="1" applyAlignment="1" applyProtection="1">
      <alignment horizontal="center" vertical="center" shrinkToFit="1"/>
    </xf>
    <xf numFmtId="0" fontId="3" fillId="6" borderId="99" xfId="0" applyFont="1" applyFill="1" applyBorder="1" applyAlignment="1" applyProtection="1">
      <alignment horizontal="center" vertical="center" shrinkToFit="1"/>
    </xf>
    <xf numFmtId="0" fontId="3" fillId="6" borderId="62" xfId="0" applyFont="1" applyFill="1" applyBorder="1" applyAlignment="1" applyProtection="1">
      <alignment horizontal="center" vertical="center" shrinkToFit="1"/>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3" fillId="2" borderId="96" xfId="0" applyFont="1" applyFill="1" applyBorder="1" applyAlignment="1" applyProtection="1">
      <alignment horizontal="left" vertical="top" wrapText="1"/>
    </xf>
    <xf numFmtId="0" fontId="3" fillId="2" borderId="97" xfId="0" applyFont="1" applyFill="1" applyBorder="1" applyAlignment="1" applyProtection="1">
      <alignment horizontal="left" vertical="top" wrapText="1"/>
    </xf>
    <xf numFmtId="0" fontId="3" fillId="2" borderId="38" xfId="0" applyFont="1" applyFill="1" applyBorder="1" applyAlignment="1" applyProtection="1">
      <alignment horizontal="left" vertical="top" wrapText="1"/>
    </xf>
    <xf numFmtId="0" fontId="3" fillId="2" borderId="39" xfId="0" applyFont="1" applyFill="1" applyBorder="1" applyAlignment="1" applyProtection="1">
      <alignment horizontal="left" vertical="top" wrapText="1"/>
    </xf>
    <xf numFmtId="0" fontId="3" fillId="2" borderId="35"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3" fontId="0" fillId="0" borderId="45" xfId="0" applyNumberFormat="1" applyBorder="1" applyAlignment="1" applyProtection="1">
      <alignment horizontal="center" vertical="center"/>
    </xf>
    <xf numFmtId="3" fontId="0" fillId="0" borderId="46" xfId="0" applyNumberFormat="1" applyBorder="1" applyAlignment="1" applyProtection="1">
      <alignment horizontal="center" vertical="center"/>
    </xf>
    <xf numFmtId="3" fontId="0" fillId="0" borderId="61" xfId="0" applyNumberFormat="1" applyBorder="1" applyAlignment="1" applyProtection="1">
      <alignment horizontal="center" vertical="center"/>
    </xf>
    <xf numFmtId="0" fontId="3" fillId="6" borderId="95" xfId="0" applyFont="1" applyFill="1" applyBorder="1" applyAlignment="1" applyProtection="1">
      <alignment horizontal="left" vertical="top" wrapText="1"/>
    </xf>
    <xf numFmtId="0" fontId="3" fillId="6" borderId="20" xfId="0" applyFont="1" applyFill="1" applyBorder="1" applyAlignment="1" applyProtection="1">
      <alignment horizontal="left" vertical="top" wrapText="1"/>
    </xf>
    <xf numFmtId="0" fontId="3" fillId="6" borderId="60" xfId="0" applyFont="1" applyFill="1" applyBorder="1" applyAlignment="1" applyProtection="1">
      <alignment horizontal="left" vertical="top" wrapText="1"/>
    </xf>
    <xf numFmtId="0" fontId="3" fillId="6" borderId="134" xfId="0" applyFont="1" applyFill="1" applyBorder="1" applyAlignment="1" applyProtection="1">
      <alignment horizontal="left" vertical="top" wrapText="1"/>
    </xf>
    <xf numFmtId="0" fontId="3" fillId="6" borderId="132" xfId="0" applyFont="1" applyFill="1" applyBorder="1" applyAlignment="1" applyProtection="1">
      <alignment horizontal="left" vertical="top" wrapText="1"/>
    </xf>
    <xf numFmtId="0" fontId="3" fillId="6" borderId="135" xfId="0" applyFont="1" applyFill="1" applyBorder="1" applyAlignment="1" applyProtection="1">
      <alignment horizontal="left" vertical="top" wrapText="1"/>
    </xf>
    <xf numFmtId="0" fontId="3" fillId="2" borderId="95" xfId="0" applyFont="1" applyFill="1" applyBorder="1" applyAlignment="1" applyProtection="1">
      <alignment horizontal="left" vertical="top" wrapText="1"/>
    </xf>
    <xf numFmtId="0" fontId="3" fillId="2" borderId="20" xfId="0" applyFont="1" applyFill="1" applyBorder="1" applyAlignment="1" applyProtection="1">
      <alignment horizontal="left" vertical="top" wrapText="1"/>
    </xf>
    <xf numFmtId="0" fontId="3" fillId="2" borderId="60" xfId="0" applyFont="1" applyFill="1" applyBorder="1" applyAlignment="1" applyProtection="1">
      <alignment horizontal="left" vertical="top" wrapText="1"/>
    </xf>
    <xf numFmtId="0" fontId="3" fillId="9" borderId="96" xfId="0" applyFont="1" applyFill="1" applyBorder="1" applyAlignment="1" applyProtection="1">
      <alignment horizontal="left" vertical="top" wrapText="1"/>
    </xf>
    <xf numFmtId="0" fontId="3" fillId="9" borderId="97" xfId="0" applyFont="1" applyFill="1" applyBorder="1" applyAlignment="1" applyProtection="1">
      <alignment horizontal="left" vertical="top" wrapText="1"/>
    </xf>
    <xf numFmtId="0" fontId="3" fillId="9" borderId="38" xfId="0" applyFont="1" applyFill="1" applyBorder="1" applyAlignment="1" applyProtection="1">
      <alignment horizontal="left" vertical="top" wrapText="1"/>
    </xf>
    <xf numFmtId="0" fontId="3" fillId="9" borderId="39" xfId="0" applyFont="1" applyFill="1" applyBorder="1" applyAlignment="1" applyProtection="1">
      <alignment horizontal="left" vertical="top" wrapText="1"/>
    </xf>
    <xf numFmtId="0" fontId="3" fillId="9" borderId="35"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6" borderId="96" xfId="0" applyFont="1" applyFill="1" applyBorder="1" applyAlignment="1" applyProtection="1">
      <alignment horizontal="left" vertical="top" wrapText="1"/>
    </xf>
    <xf numFmtId="0" fontId="3" fillId="6" borderId="97" xfId="0" applyFont="1" applyFill="1" applyBorder="1" applyAlignment="1" applyProtection="1">
      <alignment horizontal="left" vertical="top" wrapText="1"/>
    </xf>
    <xf numFmtId="0" fontId="3" fillId="6" borderId="38" xfId="0" applyFont="1" applyFill="1" applyBorder="1" applyAlignment="1" applyProtection="1">
      <alignment horizontal="left" vertical="top" wrapText="1"/>
    </xf>
    <xf numFmtId="0" fontId="3" fillId="6" borderId="39" xfId="0" applyFont="1" applyFill="1" applyBorder="1" applyAlignment="1" applyProtection="1">
      <alignment horizontal="left" vertical="top" wrapText="1"/>
    </xf>
    <xf numFmtId="0" fontId="3" fillId="6" borderId="35" xfId="0" applyFont="1" applyFill="1" applyBorder="1" applyAlignment="1" applyProtection="1">
      <alignment horizontal="left" vertical="top" wrapText="1"/>
    </xf>
    <xf numFmtId="0" fontId="3" fillId="6" borderId="40" xfId="0" applyFont="1" applyFill="1" applyBorder="1" applyAlignment="1" applyProtection="1">
      <alignment horizontal="left" vertical="top" wrapText="1"/>
    </xf>
    <xf numFmtId="0" fontId="9" fillId="7" borderId="95" xfId="0" applyFont="1" applyFill="1" applyBorder="1" applyAlignment="1" applyProtection="1">
      <alignment horizontal="center" vertical="center" wrapText="1"/>
    </xf>
    <xf numFmtId="0" fontId="9" fillId="7" borderId="20" xfId="0" applyFont="1" applyFill="1" applyBorder="1" applyAlignment="1" applyProtection="1">
      <alignment horizontal="center" vertical="center" wrapText="1"/>
    </xf>
    <xf numFmtId="0" fontId="9" fillId="7" borderId="60" xfId="0" applyFont="1" applyFill="1" applyBorder="1" applyAlignment="1" applyProtection="1">
      <alignment horizontal="center" vertical="center" wrapText="1"/>
    </xf>
    <xf numFmtId="0" fontId="9" fillId="7" borderId="93" xfId="0" applyFont="1" applyFill="1" applyBorder="1" applyAlignment="1" applyProtection="1">
      <alignment horizontal="center" vertical="center" wrapText="1"/>
    </xf>
    <xf numFmtId="0" fontId="9" fillId="7" borderId="99" xfId="0" applyFont="1" applyFill="1" applyBorder="1" applyAlignment="1" applyProtection="1">
      <alignment horizontal="center" vertical="center" wrapText="1"/>
    </xf>
    <xf numFmtId="0" fontId="9" fillId="7" borderId="62" xfId="0" applyFont="1" applyFill="1" applyBorder="1" applyAlignment="1" applyProtection="1">
      <alignment horizontal="center" vertical="center" wrapText="1"/>
    </xf>
    <xf numFmtId="0" fontId="10" fillId="2" borderId="95"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60" xfId="0" applyFont="1" applyFill="1" applyBorder="1" applyAlignment="1" applyProtection="1">
      <alignment horizontal="center" vertical="center" wrapText="1"/>
    </xf>
    <xf numFmtId="0" fontId="10" fillId="2" borderId="93" xfId="0" applyFont="1" applyFill="1" applyBorder="1" applyAlignment="1" applyProtection="1">
      <alignment horizontal="center" vertical="center" wrapText="1"/>
    </xf>
    <xf numFmtId="0" fontId="10" fillId="2" borderId="99" xfId="0" applyFont="1" applyFill="1" applyBorder="1" applyAlignment="1" applyProtection="1">
      <alignment horizontal="center" vertical="center" wrapText="1"/>
    </xf>
    <xf numFmtId="0" fontId="10" fillId="2" borderId="62" xfId="0" applyFont="1" applyFill="1" applyBorder="1" applyAlignment="1" applyProtection="1">
      <alignment horizontal="center" vertical="center" wrapText="1"/>
    </xf>
    <xf numFmtId="0" fontId="8" fillId="8" borderId="95" xfId="0" applyFont="1" applyFill="1" applyBorder="1" applyAlignment="1" applyProtection="1">
      <alignment horizontal="left" vertical="top" wrapText="1"/>
    </xf>
    <xf numFmtId="0" fontId="8" fillId="8" borderId="20" xfId="0" applyFont="1" applyFill="1" applyBorder="1" applyAlignment="1" applyProtection="1">
      <alignment horizontal="left" vertical="top" wrapText="1"/>
    </xf>
    <xf numFmtId="0" fontId="8" fillId="8" borderId="60" xfId="0" applyFont="1" applyFill="1" applyBorder="1" applyAlignment="1" applyProtection="1">
      <alignment horizontal="left" vertical="top" wrapText="1"/>
    </xf>
    <xf numFmtId="0" fontId="8" fillId="8" borderId="134" xfId="0" applyFont="1" applyFill="1" applyBorder="1" applyAlignment="1" applyProtection="1">
      <alignment horizontal="left" vertical="top" wrapText="1"/>
    </xf>
    <xf numFmtId="0" fontId="8" fillId="8" borderId="132" xfId="0" applyFont="1" applyFill="1" applyBorder="1" applyAlignment="1" applyProtection="1">
      <alignment horizontal="left" vertical="top" wrapText="1"/>
    </xf>
    <xf numFmtId="0" fontId="8" fillId="8" borderId="135" xfId="0" applyFont="1" applyFill="1" applyBorder="1" applyAlignment="1" applyProtection="1">
      <alignment horizontal="left" vertical="top" wrapText="1"/>
    </xf>
    <xf numFmtId="0" fontId="3" fillId="8" borderId="96" xfId="0" applyFont="1" applyFill="1" applyBorder="1" applyAlignment="1" applyProtection="1">
      <alignment horizontal="center" vertical="center"/>
    </xf>
    <xf numFmtId="0" fontId="3" fillId="8" borderId="97" xfId="0" applyFont="1" applyFill="1" applyBorder="1" applyAlignment="1" applyProtection="1">
      <alignment horizontal="center" vertical="center"/>
    </xf>
    <xf numFmtId="0" fontId="3" fillId="8" borderId="38" xfId="0" applyFont="1" applyFill="1" applyBorder="1" applyAlignment="1" applyProtection="1">
      <alignment horizontal="center" vertical="center"/>
    </xf>
    <xf numFmtId="0" fontId="3" fillId="8" borderId="39" xfId="0" applyFont="1" applyFill="1" applyBorder="1" applyAlignment="1" applyProtection="1">
      <alignment horizontal="center" vertical="center"/>
    </xf>
    <xf numFmtId="0" fontId="3" fillId="8" borderId="35" xfId="0" applyFont="1" applyFill="1" applyBorder="1" applyAlignment="1" applyProtection="1">
      <alignment horizontal="center" vertical="center"/>
    </xf>
    <xf numFmtId="0" fontId="3" fillId="8" borderId="40" xfId="0" applyFont="1" applyFill="1" applyBorder="1" applyAlignment="1" applyProtection="1">
      <alignment horizontal="center" vertical="center"/>
    </xf>
    <xf numFmtId="0" fontId="3" fillId="7" borderId="96" xfId="0" applyFont="1" applyFill="1" applyBorder="1" applyAlignment="1" applyProtection="1">
      <alignment horizontal="left" vertical="top" wrapText="1"/>
    </xf>
    <xf numFmtId="0" fontId="3" fillId="7" borderId="97" xfId="0" applyFont="1" applyFill="1" applyBorder="1" applyAlignment="1" applyProtection="1">
      <alignment horizontal="left" vertical="top" wrapText="1"/>
    </xf>
    <xf numFmtId="0" fontId="3" fillId="7" borderId="38" xfId="0" applyFont="1" applyFill="1" applyBorder="1" applyAlignment="1" applyProtection="1">
      <alignment horizontal="left" vertical="top" wrapText="1"/>
    </xf>
    <xf numFmtId="0" fontId="3" fillId="7" borderId="39" xfId="0" applyFont="1" applyFill="1" applyBorder="1" applyAlignment="1" applyProtection="1">
      <alignment horizontal="left" vertical="top" wrapText="1"/>
    </xf>
    <xf numFmtId="0" fontId="3" fillId="7" borderId="35" xfId="0" applyFont="1" applyFill="1" applyBorder="1" applyAlignment="1" applyProtection="1">
      <alignment horizontal="left" vertical="top" wrapText="1"/>
    </xf>
    <xf numFmtId="0" fontId="3" fillId="7" borderId="40" xfId="0" applyFont="1" applyFill="1" applyBorder="1" applyAlignment="1" applyProtection="1">
      <alignment horizontal="left" vertical="top" wrapText="1"/>
    </xf>
    <xf numFmtId="0" fontId="10" fillId="6" borderId="95" xfId="0" applyFont="1" applyFill="1" applyBorder="1" applyAlignment="1" applyProtection="1">
      <alignment horizontal="center" vertical="center" wrapText="1"/>
    </xf>
    <xf numFmtId="0" fontId="10" fillId="6" borderId="20" xfId="0" applyFont="1" applyFill="1" applyBorder="1" applyAlignment="1" applyProtection="1">
      <alignment horizontal="center" vertical="center" wrapText="1"/>
    </xf>
    <xf numFmtId="0" fontId="10" fillId="6" borderId="60" xfId="0" applyFont="1" applyFill="1" applyBorder="1" applyAlignment="1" applyProtection="1">
      <alignment horizontal="center" vertical="center" wrapText="1"/>
    </xf>
    <xf numFmtId="0" fontId="10" fillId="6" borderId="93" xfId="0" applyFont="1" applyFill="1" applyBorder="1" applyAlignment="1" applyProtection="1">
      <alignment horizontal="center" vertical="center" wrapText="1"/>
    </xf>
    <xf numFmtId="0" fontId="10" fillId="6" borderId="99" xfId="0" applyFont="1" applyFill="1" applyBorder="1" applyAlignment="1" applyProtection="1">
      <alignment horizontal="center" vertical="center" wrapText="1"/>
    </xf>
    <xf numFmtId="0" fontId="10" fillId="6" borderId="62" xfId="0" applyFont="1" applyFill="1" applyBorder="1" applyAlignment="1" applyProtection="1">
      <alignment horizontal="center" vertical="center" wrapText="1"/>
    </xf>
    <xf numFmtId="0" fontId="9" fillId="0" borderId="0" xfId="0" applyFont="1" applyAlignment="1" applyProtection="1">
      <alignment horizontal="center" vertical="center" wrapText="1"/>
    </xf>
    <xf numFmtId="0" fontId="17" fillId="0" borderId="95" xfId="0" applyFont="1" applyBorder="1" applyAlignment="1">
      <alignment horizontal="center" vertical="center"/>
    </xf>
    <xf numFmtId="0" fontId="17" fillId="0" borderId="20" xfId="0" applyFont="1" applyBorder="1" applyAlignment="1">
      <alignment horizontal="center" vertical="center"/>
    </xf>
    <xf numFmtId="0" fontId="0" fillId="0" borderId="60" xfId="0" applyBorder="1" applyAlignment="1">
      <alignment vertical="center"/>
    </xf>
    <xf numFmtId="0" fontId="17" fillId="0" borderId="93" xfId="0" applyFont="1" applyBorder="1" applyAlignment="1">
      <alignment horizontal="center" vertical="center"/>
    </xf>
    <xf numFmtId="0" fontId="17" fillId="0" borderId="99" xfId="0" applyFont="1" applyBorder="1" applyAlignment="1">
      <alignment horizontal="center" vertical="center"/>
    </xf>
    <xf numFmtId="0" fontId="0" fillId="0" borderId="62" xfId="0" applyBorder="1" applyAlignment="1">
      <alignment vertical="center"/>
    </xf>
    <xf numFmtId="0" fontId="17" fillId="0" borderId="95" xfId="0" applyFont="1" applyBorder="1" applyAlignment="1" applyProtection="1">
      <alignment horizontal="center" vertical="center"/>
    </xf>
    <xf numFmtId="0" fontId="1" fillId="3" borderId="96" xfId="0" applyFont="1" applyFill="1" applyBorder="1" applyAlignment="1" applyProtection="1">
      <alignment horizontal="center" vertical="center"/>
    </xf>
    <xf numFmtId="0" fontId="1" fillId="3" borderId="97" xfId="0" applyFont="1" applyFill="1" applyBorder="1" applyAlignment="1" applyProtection="1">
      <alignment horizontal="center" vertical="center"/>
    </xf>
    <xf numFmtId="0" fontId="1" fillId="3" borderId="38" xfId="0" applyFont="1" applyFill="1" applyBorder="1" applyAlignment="1" applyProtection="1">
      <alignment horizontal="center" vertical="center"/>
    </xf>
    <xf numFmtId="0" fontId="0" fillId="3" borderId="96" xfId="0" applyFont="1" applyFill="1" applyBorder="1" applyAlignment="1" applyProtection="1">
      <alignment horizontal="center" vertical="center"/>
    </xf>
    <xf numFmtId="0" fontId="1" fillId="0" borderId="61" xfId="0" applyFont="1" applyBorder="1" applyAlignment="1" applyProtection="1">
      <alignment horizontal="center" vertical="center"/>
    </xf>
    <xf numFmtId="0" fontId="6" fillId="3" borderId="96" xfId="0" applyFont="1" applyFill="1" applyBorder="1" applyAlignment="1" applyProtection="1">
      <alignment horizontal="center" vertical="center"/>
    </xf>
    <xf numFmtId="0" fontId="6" fillId="3" borderId="97"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3" fontId="1" fillId="0" borderId="45" xfId="0" applyNumberFormat="1" applyFont="1" applyBorder="1" applyAlignment="1" applyProtection="1">
      <alignment horizontal="center" vertical="center"/>
    </xf>
    <xf numFmtId="3" fontId="1" fillId="0" borderId="46" xfId="0" applyNumberFormat="1" applyFont="1" applyBorder="1" applyAlignment="1" applyProtection="1">
      <alignment horizontal="center" vertical="center"/>
    </xf>
    <xf numFmtId="3" fontId="1" fillId="0" borderId="61" xfId="0" applyNumberFormat="1" applyFont="1" applyBorder="1" applyAlignment="1" applyProtection="1">
      <alignment horizontal="center" vertical="center"/>
    </xf>
    <xf numFmtId="0" fontId="9" fillId="0" borderId="0" xfId="0" applyFont="1" applyAlignment="1" applyProtection="1">
      <alignment horizontal="left" vertical="top" wrapText="1"/>
    </xf>
    <xf numFmtId="3" fontId="9" fillId="0" borderId="0" xfId="0" applyNumberFormat="1" applyFont="1" applyBorder="1" applyAlignment="1" applyProtection="1">
      <alignment horizontal="left" vertical="top" wrapText="1"/>
    </xf>
    <xf numFmtId="3" fontId="7" fillId="3" borderId="96" xfId="0" applyNumberFormat="1" applyFont="1" applyFill="1" applyBorder="1" applyAlignment="1" applyProtection="1">
      <alignment horizontal="center" vertical="center"/>
    </xf>
    <xf numFmtId="3" fontId="0" fillId="3" borderId="97" xfId="0" applyNumberFormat="1" applyFill="1" applyBorder="1" applyAlignment="1" applyProtection="1">
      <alignment horizontal="center" vertical="center"/>
    </xf>
    <xf numFmtId="3" fontId="0" fillId="3" borderId="38" xfId="0" applyNumberFormat="1" applyFill="1" applyBorder="1" applyAlignment="1" applyProtection="1">
      <alignment horizontal="center" vertical="center"/>
    </xf>
    <xf numFmtId="0" fontId="7" fillId="3" borderId="96" xfId="0" applyFont="1" applyFill="1" applyBorder="1" applyAlignment="1" applyProtection="1">
      <alignment horizontal="center" vertical="center"/>
    </xf>
    <xf numFmtId="0" fontId="7" fillId="3" borderId="97"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9" fillId="0" borderId="0" xfId="0" applyFont="1" applyBorder="1" applyAlignment="1" applyProtection="1">
      <alignment horizontal="left" vertical="top" wrapText="1"/>
    </xf>
    <xf numFmtId="0" fontId="1" fillId="3" borderId="95"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1" fillId="3" borderId="60" xfId="0" applyFont="1" applyFill="1" applyBorder="1" applyAlignment="1" applyProtection="1">
      <alignment horizontal="center" vertical="center"/>
    </xf>
    <xf numFmtId="3" fontId="0" fillId="3" borderId="96" xfId="0" applyNumberFormat="1" applyFont="1" applyFill="1" applyBorder="1" applyAlignment="1" applyProtection="1">
      <alignment horizontal="center" vertical="center"/>
    </xf>
    <xf numFmtId="3" fontId="1" fillId="3" borderId="97" xfId="0" applyNumberFormat="1" applyFont="1" applyFill="1" applyBorder="1" applyAlignment="1" applyProtection="1">
      <alignment horizontal="center" vertical="center"/>
    </xf>
    <xf numFmtId="3" fontId="1" fillId="3" borderId="38" xfId="0" applyNumberFormat="1" applyFont="1" applyFill="1" applyBorder="1" applyAlignment="1" applyProtection="1">
      <alignment horizontal="center" vertical="center"/>
    </xf>
    <xf numFmtId="3" fontId="1" fillId="0" borderId="45" xfId="0" applyNumberFormat="1" applyFont="1" applyFill="1" applyBorder="1" applyAlignment="1" applyProtection="1">
      <alignment horizontal="center" vertical="center"/>
    </xf>
    <xf numFmtId="3" fontId="1" fillId="0" borderId="46" xfId="0" applyNumberFormat="1" applyFont="1" applyFill="1" applyBorder="1" applyAlignment="1" applyProtection="1">
      <alignment horizontal="center" vertical="center"/>
    </xf>
    <xf numFmtId="3" fontId="1" fillId="0" borderId="61" xfId="0" applyNumberFormat="1" applyFont="1" applyFill="1" applyBorder="1" applyAlignment="1" applyProtection="1">
      <alignment horizontal="center" vertical="center"/>
    </xf>
    <xf numFmtId="0" fontId="0" fillId="3" borderId="96" xfId="0" applyFill="1" applyBorder="1" applyAlignment="1" applyProtection="1">
      <alignment horizontal="center" vertical="center"/>
    </xf>
    <xf numFmtId="0" fontId="0" fillId="3" borderId="97" xfId="0" applyFill="1" applyBorder="1" applyAlignment="1" applyProtection="1">
      <alignment horizontal="center" vertical="center"/>
    </xf>
    <xf numFmtId="0" fontId="0" fillId="3" borderId="38" xfId="0" applyFill="1"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61" xfId="0" applyBorder="1" applyAlignment="1" applyProtection="1">
      <alignment horizontal="center" vertical="center"/>
    </xf>
    <xf numFmtId="38" fontId="0" fillId="0" borderId="39" xfId="0" applyNumberFormat="1" applyBorder="1" applyAlignment="1" applyProtection="1">
      <alignment horizontal="center" vertical="center"/>
    </xf>
    <xf numFmtId="0" fontId="0" fillId="0" borderId="35" xfId="0" applyBorder="1" applyAlignment="1" applyProtection="1">
      <alignment horizontal="center" vertical="center"/>
    </xf>
    <xf numFmtId="0" fontId="0" fillId="0" borderId="40" xfId="0" applyBorder="1" applyAlignment="1" applyProtection="1">
      <alignment horizontal="center" vertical="center"/>
    </xf>
    <xf numFmtId="0" fontId="0" fillId="0" borderId="39" xfId="0" applyBorder="1" applyAlignment="1" applyProtection="1">
      <alignment horizontal="center" vertical="center"/>
    </xf>
    <xf numFmtId="0" fontId="0" fillId="0" borderId="134" xfId="0" applyBorder="1" applyAlignment="1" applyProtection="1">
      <alignment horizontal="center" vertical="center"/>
    </xf>
    <xf numFmtId="0" fontId="0" fillId="0" borderId="132" xfId="0" applyBorder="1" applyAlignment="1" applyProtection="1">
      <alignment horizontal="center" vertical="center"/>
    </xf>
    <xf numFmtId="0" fontId="0" fillId="0" borderId="135" xfId="0" applyBorder="1" applyAlignment="1" applyProtection="1">
      <alignment horizontal="center" vertical="center"/>
    </xf>
    <xf numFmtId="3" fontId="1" fillId="0" borderId="39" xfId="0" applyNumberFormat="1" applyFont="1" applyBorder="1" applyAlignment="1" applyProtection="1">
      <alignment horizontal="center" vertical="center"/>
    </xf>
    <xf numFmtId="3" fontId="1" fillId="0" borderId="35" xfId="0" applyNumberFormat="1" applyFont="1" applyBorder="1" applyAlignment="1" applyProtection="1">
      <alignment horizontal="center" vertical="center"/>
    </xf>
    <xf numFmtId="3" fontId="1" fillId="0" borderId="40" xfId="0" applyNumberFormat="1" applyFont="1" applyBorder="1" applyAlignment="1" applyProtection="1">
      <alignment horizontal="center" vertical="center"/>
    </xf>
    <xf numFmtId="0" fontId="9" fillId="0" borderId="99" xfId="0" applyFont="1" applyBorder="1" applyAlignment="1" applyProtection="1">
      <alignment horizontal="left" vertical="top"/>
    </xf>
    <xf numFmtId="0" fontId="3" fillId="6" borderId="100" xfId="0" applyFont="1" applyFill="1" applyBorder="1" applyAlignment="1" applyProtection="1">
      <alignment horizontal="center" vertical="center"/>
    </xf>
    <xf numFmtId="0" fontId="3" fillId="6" borderId="101" xfId="0" applyFont="1" applyFill="1" applyBorder="1" applyAlignment="1" applyProtection="1">
      <alignment horizontal="center" vertical="center"/>
    </xf>
    <xf numFmtId="0" fontId="3" fillId="6" borderId="102" xfId="0" applyFont="1" applyFill="1" applyBorder="1" applyAlignment="1" applyProtection="1">
      <alignment horizontal="center" vertical="center"/>
    </xf>
    <xf numFmtId="0" fontId="3" fillId="7" borderId="100" xfId="0" applyFont="1" applyFill="1" applyBorder="1" applyAlignment="1" applyProtection="1">
      <alignment horizontal="center" vertical="center"/>
    </xf>
    <xf numFmtId="0" fontId="3" fillId="7" borderId="101" xfId="0" applyFont="1" applyFill="1" applyBorder="1" applyAlignment="1" applyProtection="1">
      <alignment horizontal="center" vertical="center"/>
    </xf>
    <xf numFmtId="0" fontId="3" fillId="7" borderId="102" xfId="0" applyFont="1" applyFill="1" applyBorder="1" applyAlignment="1" applyProtection="1">
      <alignment horizontal="center" vertical="center"/>
    </xf>
    <xf numFmtId="38" fontId="0" fillId="0" borderId="45" xfId="0" applyNumberFormat="1" applyBorder="1" applyAlignment="1" applyProtection="1">
      <alignment horizontal="center" vertical="center"/>
    </xf>
    <xf numFmtId="0" fontId="8" fillId="0" borderId="0" xfId="0" applyFont="1" applyBorder="1" applyAlignment="1" applyProtection="1">
      <alignment horizontal="left" vertical="center" wrapText="1"/>
    </xf>
    <xf numFmtId="0" fontId="8" fillId="0" borderId="99" xfId="0" applyFont="1" applyBorder="1" applyAlignment="1" applyProtection="1">
      <alignment horizontal="left" vertical="center" wrapText="1"/>
    </xf>
    <xf numFmtId="0" fontId="8" fillId="5" borderId="39" xfId="0" applyFont="1" applyFill="1" applyBorder="1" applyAlignment="1" applyProtection="1">
      <alignment horizontal="left" vertical="center" wrapText="1"/>
    </xf>
    <xf numFmtId="0" fontId="8" fillId="5" borderId="35" xfId="0" applyFont="1" applyFill="1" applyBorder="1" applyAlignment="1" applyProtection="1">
      <alignment horizontal="left" vertical="center" wrapText="1"/>
    </xf>
    <xf numFmtId="0" fontId="8" fillId="5" borderId="40" xfId="0" applyFont="1" applyFill="1" applyBorder="1" applyAlignment="1" applyProtection="1">
      <alignment horizontal="left" vertical="center" wrapText="1"/>
    </xf>
    <xf numFmtId="0" fontId="8" fillId="5" borderId="45" xfId="0" applyFont="1" applyFill="1" applyBorder="1" applyAlignment="1" applyProtection="1">
      <alignment horizontal="left" vertical="center" wrapText="1"/>
    </xf>
    <xf numFmtId="0" fontId="8" fillId="5" borderId="46" xfId="0" applyFont="1" applyFill="1" applyBorder="1" applyAlignment="1" applyProtection="1">
      <alignment horizontal="left" vertical="center" wrapText="1"/>
    </xf>
    <xf numFmtId="0" fontId="8" fillId="5" borderId="61" xfId="0" applyFont="1" applyFill="1" applyBorder="1" applyAlignment="1" applyProtection="1">
      <alignment horizontal="left" vertical="center" wrapText="1"/>
    </xf>
    <xf numFmtId="0" fontId="0" fillId="0" borderId="104" xfId="0" applyBorder="1" applyAlignment="1" applyProtection="1">
      <alignment horizontal="center" vertical="center"/>
    </xf>
    <xf numFmtId="0" fontId="0" fillId="0" borderId="0" xfId="0" applyBorder="1" applyAlignment="1" applyProtection="1">
      <alignment horizontal="center" vertical="center"/>
    </xf>
    <xf numFmtId="0" fontId="0" fillId="0" borderId="59" xfId="0" applyBorder="1" applyAlignment="1" applyProtection="1">
      <alignment horizontal="center" vertical="center"/>
    </xf>
    <xf numFmtId="3" fontId="0" fillId="0" borderId="104" xfId="0" applyNumberFormat="1" applyBorder="1" applyAlignment="1" applyProtection="1">
      <alignment horizontal="center" vertical="center"/>
    </xf>
    <xf numFmtId="3" fontId="0" fillId="0" borderId="0" xfId="0" applyNumberFormat="1" applyBorder="1" applyAlignment="1" applyProtection="1">
      <alignment horizontal="center" vertical="center"/>
    </xf>
    <xf numFmtId="3" fontId="0" fillId="0" borderId="59" xfId="0" applyNumberFormat="1" applyBorder="1" applyAlignment="1" applyProtection="1">
      <alignment horizontal="center" vertical="center"/>
    </xf>
    <xf numFmtId="0" fontId="9" fillId="0" borderId="0" xfId="0" applyFont="1" applyAlignment="1" applyProtection="1">
      <alignment horizontal="left" vertical="center" wrapText="1"/>
    </xf>
    <xf numFmtId="176" fontId="0" fillId="0" borderId="26" xfId="0" applyNumberFormat="1" applyBorder="1" applyAlignment="1" applyProtection="1">
      <alignment horizontal="center" vertical="center"/>
    </xf>
    <xf numFmtId="176" fontId="0" fillId="0" borderId="27" xfId="0" applyNumberFormat="1" applyBorder="1" applyAlignment="1" applyProtection="1">
      <alignment horizontal="center" vertical="center"/>
    </xf>
    <xf numFmtId="176" fontId="0" fillId="0" borderId="28" xfId="0" applyNumberFormat="1" applyBorder="1" applyAlignment="1" applyProtection="1">
      <alignment horizontal="center" vertical="center"/>
    </xf>
    <xf numFmtId="3" fontId="0" fillId="0" borderId="45" xfId="0" applyNumberFormat="1" applyFill="1" applyBorder="1" applyAlignment="1" applyProtection="1">
      <alignment horizontal="center" vertical="center"/>
    </xf>
    <xf numFmtId="3" fontId="0" fillId="0" borderId="46" xfId="0" applyNumberFormat="1" applyFill="1" applyBorder="1" applyAlignment="1" applyProtection="1">
      <alignment horizontal="center" vertical="center"/>
    </xf>
    <xf numFmtId="3" fontId="0" fillId="0" borderId="61" xfId="0" applyNumberFormat="1" applyFill="1" applyBorder="1" applyAlignment="1" applyProtection="1">
      <alignment horizontal="center" vertical="center"/>
    </xf>
    <xf numFmtId="176" fontId="0" fillId="0" borderId="21" xfId="0" applyNumberFormat="1" applyBorder="1" applyAlignment="1" applyProtection="1">
      <alignment horizontal="center" vertical="center"/>
    </xf>
    <xf numFmtId="176" fontId="0" fillId="0" borderId="22" xfId="0" applyNumberFormat="1" applyBorder="1" applyAlignment="1" applyProtection="1">
      <alignment horizontal="center" vertical="center"/>
    </xf>
    <xf numFmtId="176" fontId="0" fillId="0" borderId="23" xfId="0" applyNumberFormat="1" applyBorder="1" applyAlignment="1" applyProtection="1">
      <alignment horizontal="center" vertical="center"/>
    </xf>
    <xf numFmtId="0" fontId="0" fillId="0" borderId="45" xfId="0" applyNumberFormat="1" applyFill="1" applyBorder="1" applyAlignment="1" applyProtection="1">
      <alignment horizontal="center" vertical="center"/>
    </xf>
    <xf numFmtId="0" fontId="0" fillId="0" borderId="46" xfId="0" applyNumberFormat="1" applyFill="1" applyBorder="1" applyAlignment="1" applyProtection="1">
      <alignment horizontal="center" vertical="center"/>
    </xf>
    <xf numFmtId="0" fontId="0" fillId="0" borderId="61" xfId="0" applyNumberFormat="1" applyFill="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46" xfId="0" applyNumberFormat="1" applyFont="1" applyBorder="1" applyAlignment="1" applyProtection="1">
      <alignment horizontal="center" vertical="center"/>
    </xf>
    <xf numFmtId="0" fontId="1" fillId="0" borderId="61" xfId="0" applyNumberFormat="1" applyFont="1" applyBorder="1" applyAlignment="1" applyProtection="1">
      <alignment horizontal="center" vertical="center"/>
    </xf>
    <xf numFmtId="0" fontId="0" fillId="7" borderId="101" xfId="0" applyFill="1" applyBorder="1" applyAlignment="1" applyProtection="1">
      <alignment horizontal="center" vertical="center"/>
    </xf>
    <xf numFmtId="0" fontId="0" fillId="7" borderId="102" xfId="0" applyFill="1" applyBorder="1" applyAlignment="1" applyProtection="1">
      <alignment horizontal="center" vertical="center"/>
    </xf>
    <xf numFmtId="0" fontId="7" fillId="7" borderId="9" xfId="0" applyFont="1" applyFill="1" applyBorder="1" applyAlignment="1" applyProtection="1">
      <alignment horizontal="center" vertical="center" wrapText="1"/>
    </xf>
    <xf numFmtId="0" fontId="7" fillId="7" borderId="35" xfId="0" applyFont="1" applyFill="1" applyBorder="1" applyAlignment="1" applyProtection="1">
      <alignment horizontal="center" vertical="center" wrapText="1"/>
    </xf>
    <xf numFmtId="0" fontId="7" fillId="7" borderId="48" xfId="0" applyFont="1" applyFill="1" applyBorder="1" applyAlignment="1" applyProtection="1">
      <alignment horizontal="center" vertical="center" wrapText="1"/>
    </xf>
    <xf numFmtId="0" fontId="0" fillId="0" borderId="9" xfId="0" applyBorder="1" applyAlignment="1" applyProtection="1">
      <alignment horizontal="center" vertical="center"/>
    </xf>
    <xf numFmtId="0" fontId="0" fillId="0" borderId="48" xfId="0" applyBorder="1" applyAlignment="1" applyProtection="1">
      <alignment horizontal="center" vertical="center"/>
    </xf>
    <xf numFmtId="38" fontId="0" fillId="0" borderId="96" xfId="0" applyNumberFormat="1" applyBorder="1" applyAlignment="1" applyProtection="1">
      <alignment horizontal="center" vertical="center"/>
    </xf>
    <xf numFmtId="0" fontId="0" fillId="0" borderId="97" xfId="0" applyBorder="1" applyAlignment="1" applyProtection="1">
      <alignment horizontal="center" vertical="center"/>
    </xf>
    <xf numFmtId="0" fontId="0" fillId="0" borderId="38" xfId="0" applyBorder="1" applyAlignment="1" applyProtection="1">
      <alignment horizontal="center" vertical="center"/>
    </xf>
    <xf numFmtId="0" fontId="7" fillId="7" borderId="129" xfId="0" applyFont="1" applyFill="1" applyBorder="1" applyAlignment="1" applyProtection="1">
      <alignment horizontal="left" vertical="top" wrapText="1"/>
    </xf>
    <xf numFmtId="0" fontId="7" fillId="7" borderId="130" xfId="0" applyFont="1" applyFill="1" applyBorder="1" applyAlignment="1" applyProtection="1">
      <alignment horizontal="left" vertical="top" wrapText="1"/>
    </xf>
    <xf numFmtId="0" fontId="7" fillId="7" borderId="131" xfId="0" applyFont="1" applyFill="1" applyBorder="1" applyAlignment="1" applyProtection="1">
      <alignment horizontal="left" vertical="top" wrapText="1"/>
    </xf>
    <xf numFmtId="0" fontId="7" fillId="7" borderId="43" xfId="0" applyFont="1" applyFill="1" applyBorder="1" applyAlignment="1" applyProtection="1">
      <alignment horizontal="left" vertical="top" wrapText="1"/>
    </xf>
    <xf numFmtId="0" fontId="7" fillId="7" borderId="132" xfId="0" applyFont="1" applyFill="1" applyBorder="1" applyAlignment="1" applyProtection="1">
      <alignment horizontal="left" vertical="top" wrapText="1"/>
    </xf>
    <xf numFmtId="0" fontId="7" fillId="7" borderId="133" xfId="0" applyFont="1" applyFill="1" applyBorder="1" applyAlignment="1" applyProtection="1">
      <alignment horizontal="left" vertical="top" wrapText="1"/>
    </xf>
    <xf numFmtId="0" fontId="4" fillId="0" borderId="9" xfId="0" applyFont="1" applyBorder="1" applyAlignment="1" applyProtection="1">
      <alignment horizontal="center" vertical="top" wrapText="1"/>
    </xf>
    <xf numFmtId="0" fontId="4" fillId="0" borderId="35" xfId="0" applyFont="1" applyBorder="1" applyAlignment="1" applyProtection="1">
      <alignment horizontal="center" vertical="top" wrapText="1"/>
    </xf>
    <xf numFmtId="0" fontId="4" fillId="0" borderId="48" xfId="0" applyFont="1" applyBorder="1" applyAlignment="1" applyProtection="1">
      <alignment horizontal="center" vertical="top" wrapText="1"/>
    </xf>
    <xf numFmtId="0" fontId="7" fillId="7" borderId="9" xfId="0" applyFont="1" applyFill="1" applyBorder="1" applyAlignment="1" applyProtection="1">
      <alignment horizontal="center" vertical="center"/>
    </xf>
    <xf numFmtId="0" fontId="7" fillId="7" borderId="35" xfId="0" applyFont="1" applyFill="1" applyBorder="1" applyAlignment="1" applyProtection="1">
      <alignment horizontal="center" vertical="center"/>
    </xf>
    <xf numFmtId="0" fontId="7" fillId="7" borderId="48"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48" xfId="0" applyFont="1" applyBorder="1" applyAlignment="1" applyProtection="1">
      <alignment horizontal="center" vertical="center"/>
    </xf>
    <xf numFmtId="0" fontId="0" fillId="0" borderId="96" xfId="0" applyBorder="1" applyAlignment="1" applyProtection="1">
      <alignment horizontal="center" vertical="center"/>
    </xf>
    <xf numFmtId="0" fontId="0" fillId="0" borderId="95" xfId="0" applyBorder="1" applyAlignment="1" applyProtection="1">
      <alignment horizontal="center" vertical="center"/>
    </xf>
    <xf numFmtId="0" fontId="0" fillId="0" borderId="20" xfId="0" applyBorder="1" applyAlignment="1" applyProtection="1">
      <alignment horizontal="center" vertical="center"/>
    </xf>
    <xf numFmtId="0" fontId="0" fillId="0" borderId="60" xfId="0" applyBorder="1" applyAlignment="1" applyProtection="1">
      <alignment horizontal="center" vertical="center"/>
    </xf>
    <xf numFmtId="3" fontId="0" fillId="0" borderId="95" xfId="0" applyNumberFormat="1" applyBorder="1" applyAlignment="1" applyProtection="1">
      <alignment horizontal="center" vertical="center"/>
    </xf>
    <xf numFmtId="3" fontId="0" fillId="0" borderId="20" xfId="0" applyNumberFormat="1" applyBorder="1" applyAlignment="1" applyProtection="1">
      <alignment horizontal="center" vertical="center"/>
    </xf>
    <xf numFmtId="3" fontId="0" fillId="0" borderId="60" xfId="0" applyNumberFormat="1" applyBorder="1" applyAlignment="1" applyProtection="1">
      <alignment horizontal="center" vertical="center"/>
    </xf>
    <xf numFmtId="176" fontId="0" fillId="0" borderId="31" xfId="0" applyNumberFormat="1" applyBorder="1" applyAlignment="1" applyProtection="1">
      <alignment horizontal="center" vertical="center"/>
    </xf>
    <xf numFmtId="176" fontId="0" fillId="0" borderId="32" xfId="0" applyNumberFormat="1" applyBorder="1" applyAlignment="1" applyProtection="1">
      <alignment horizontal="center" vertical="center"/>
    </xf>
    <xf numFmtId="176" fontId="0" fillId="0" borderId="33" xfId="0" applyNumberFormat="1" applyBorder="1" applyAlignment="1" applyProtection="1">
      <alignment horizontal="center" vertical="center"/>
    </xf>
    <xf numFmtId="0" fontId="3" fillId="2" borderId="93" xfId="0" applyFont="1" applyFill="1" applyBorder="1" applyAlignment="1" applyProtection="1">
      <alignment horizontal="center" vertical="center"/>
    </xf>
    <xf numFmtId="0" fontId="3" fillId="2" borderId="99"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9" fillId="0" borderId="0" xfId="0" applyFont="1" applyAlignment="1" applyProtection="1">
      <alignment vertical="center" shrinkToFit="1"/>
    </xf>
    <xf numFmtId="0" fontId="0" fillId="0" borderId="0" xfId="0" applyAlignment="1">
      <alignment vertical="center" shrinkToFit="1"/>
    </xf>
    <xf numFmtId="3" fontId="0" fillId="0" borderId="96" xfId="0" applyNumberFormat="1" applyBorder="1" applyAlignment="1" applyProtection="1">
      <alignment horizontal="center" vertical="center"/>
    </xf>
    <xf numFmtId="3" fontId="0" fillId="0" borderId="97" xfId="0" applyNumberFormat="1" applyBorder="1" applyAlignment="1" applyProtection="1">
      <alignment horizontal="center" vertical="center"/>
    </xf>
    <xf numFmtId="3" fontId="0" fillId="0" borderId="38" xfId="0" applyNumberFormat="1" applyBorder="1" applyAlignment="1" applyProtection="1">
      <alignment horizontal="center" vertical="center"/>
    </xf>
    <xf numFmtId="0" fontId="3" fillId="8" borderId="96" xfId="0" applyFont="1" applyFill="1" applyBorder="1" applyAlignment="1" applyProtection="1">
      <alignment horizontal="left" vertical="top" wrapText="1"/>
    </xf>
    <xf numFmtId="0" fontId="3" fillId="8" borderId="97" xfId="0" applyFont="1" applyFill="1" applyBorder="1" applyAlignment="1" applyProtection="1">
      <alignment horizontal="left" vertical="top" wrapText="1"/>
    </xf>
    <xf numFmtId="0" fontId="3" fillId="8" borderId="38" xfId="0" applyFont="1" applyFill="1" applyBorder="1" applyAlignment="1" applyProtection="1">
      <alignment horizontal="left" vertical="top" wrapText="1"/>
    </xf>
    <xf numFmtId="0" fontId="3" fillId="8" borderId="39" xfId="0" applyFont="1" applyFill="1" applyBorder="1" applyAlignment="1" applyProtection="1">
      <alignment horizontal="left" vertical="top" wrapText="1"/>
    </xf>
    <xf numFmtId="0" fontId="3" fillId="8" borderId="35" xfId="0" applyFont="1" applyFill="1" applyBorder="1" applyAlignment="1" applyProtection="1">
      <alignment horizontal="left" vertical="top" wrapText="1"/>
    </xf>
    <xf numFmtId="0" fontId="3" fillId="8" borderId="40" xfId="0" applyFont="1" applyFill="1" applyBorder="1" applyAlignment="1" applyProtection="1">
      <alignment horizontal="left" vertical="top" wrapText="1"/>
    </xf>
    <xf numFmtId="0" fontId="0" fillId="3" borderId="21"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0" fillId="0" borderId="22" xfId="0" applyBorder="1" applyAlignment="1">
      <alignment vertical="center"/>
    </xf>
    <xf numFmtId="0" fontId="0" fillId="0" borderId="23" xfId="0" applyBorder="1" applyAlignment="1">
      <alignment vertical="center"/>
    </xf>
    <xf numFmtId="3" fontId="1" fillId="0" borderId="26" xfId="0" applyNumberFormat="1" applyFont="1" applyBorder="1" applyAlignment="1" applyProtection="1">
      <alignment horizontal="center" vertical="center"/>
    </xf>
    <xf numFmtId="3" fontId="1" fillId="0" borderId="27" xfId="0" applyNumberFormat="1" applyFont="1" applyBorder="1" applyAlignment="1" applyProtection="1">
      <alignment horizontal="center" vertical="center"/>
    </xf>
    <xf numFmtId="0" fontId="0" fillId="0" borderId="27" xfId="0" applyBorder="1" applyAlignment="1">
      <alignment vertical="center"/>
    </xf>
    <xf numFmtId="0" fontId="0" fillId="0" borderId="28" xfId="0" applyBorder="1" applyAlignment="1">
      <alignment vertical="center"/>
    </xf>
    <xf numFmtId="3" fontId="1" fillId="0" borderId="31" xfId="0" applyNumberFormat="1" applyFont="1" applyBorder="1" applyAlignment="1" applyProtection="1">
      <alignment horizontal="center" vertical="center"/>
    </xf>
    <xf numFmtId="3" fontId="1" fillId="0" borderId="32" xfId="0" applyNumberFormat="1" applyFont="1" applyBorder="1" applyAlignment="1" applyProtection="1">
      <alignment horizontal="center" vertical="center"/>
    </xf>
    <xf numFmtId="0" fontId="0" fillId="0" borderId="32" xfId="0" applyBorder="1" applyAlignment="1">
      <alignment vertical="center"/>
    </xf>
    <xf numFmtId="0" fontId="0" fillId="0" borderId="33" xfId="0" applyBorder="1" applyAlignment="1">
      <alignment vertical="center"/>
    </xf>
    <xf numFmtId="0" fontId="0" fillId="0" borderId="0" xfId="0" applyBorder="1" applyAlignment="1">
      <alignment vertical="center"/>
    </xf>
    <xf numFmtId="0" fontId="1" fillId="0" borderId="31" xfId="0" applyFont="1" applyBorder="1" applyAlignment="1" applyProtection="1">
      <alignment horizontal="center" vertical="center"/>
    </xf>
    <xf numFmtId="0" fontId="1" fillId="0" borderId="32" xfId="0" applyFont="1" applyBorder="1" applyAlignment="1" applyProtection="1">
      <alignment horizontal="center" vertical="center"/>
    </xf>
    <xf numFmtId="0" fontId="9" fillId="13" borderId="26" xfId="0" applyFont="1" applyFill="1" applyBorder="1" applyAlignment="1" applyProtection="1">
      <alignment horizontal="center" vertical="center"/>
    </xf>
    <xf numFmtId="0" fontId="9" fillId="13" borderId="27" xfId="0" applyFont="1" applyFill="1" applyBorder="1" applyAlignment="1">
      <alignment horizontal="center" vertical="center"/>
    </xf>
    <xf numFmtId="0" fontId="9" fillId="13" borderId="28" xfId="0" applyFont="1" applyFill="1" applyBorder="1" applyAlignment="1">
      <alignment horizontal="center" vertical="center"/>
    </xf>
    <xf numFmtId="0" fontId="9" fillId="13" borderId="31" xfId="0" applyFont="1" applyFill="1" applyBorder="1" applyAlignment="1">
      <alignment horizontal="center" vertical="center"/>
    </xf>
    <xf numFmtId="0" fontId="9" fillId="13" borderId="32" xfId="0" applyFont="1" applyFill="1" applyBorder="1" applyAlignment="1">
      <alignment horizontal="center" vertical="center"/>
    </xf>
    <xf numFmtId="0" fontId="9" fillId="13" borderId="33"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38" fontId="0" fillId="0" borderId="96" xfId="1" applyNumberFormat="1" applyFont="1" applyBorder="1" applyAlignment="1">
      <alignment horizontal="center" vertical="center"/>
    </xf>
    <xf numFmtId="38" fontId="0" fillId="0" borderId="97" xfId="1" applyNumberFormat="1" applyFont="1" applyBorder="1" applyAlignment="1">
      <alignment horizontal="center" vertical="center"/>
    </xf>
    <xf numFmtId="38" fontId="0" fillId="0" borderId="37" xfId="1" applyNumberFormat="1" applyFont="1" applyBorder="1" applyAlignment="1">
      <alignment horizontal="center" vertical="center"/>
    </xf>
    <xf numFmtId="38" fontId="0" fillId="0" borderId="136" xfId="1" applyNumberFormat="1" applyFont="1" applyBorder="1" applyAlignment="1">
      <alignment horizontal="center" vertical="center"/>
    </xf>
    <xf numFmtId="0" fontId="10" fillId="7" borderId="100" xfId="0" applyFont="1" applyFill="1" applyBorder="1" applyAlignment="1" applyProtection="1">
      <alignment horizontal="center" vertical="center"/>
    </xf>
    <xf numFmtId="0" fontId="10" fillId="7" borderId="101" xfId="0" applyFont="1" applyFill="1" applyBorder="1" applyAlignment="1" applyProtection="1">
      <alignment horizontal="center" vertical="center"/>
    </xf>
    <xf numFmtId="0" fontId="10" fillId="7" borderId="102" xfId="0" applyFont="1" applyFill="1" applyBorder="1" applyAlignment="1" applyProtection="1">
      <alignment horizontal="center" vertical="center"/>
    </xf>
    <xf numFmtId="0" fontId="0" fillId="0" borderId="99" xfId="0" applyBorder="1" applyAlignment="1">
      <alignment horizontal="center" vertical="center"/>
    </xf>
    <xf numFmtId="38" fontId="0" fillId="0" borderId="35" xfId="0" applyNumberFormat="1" applyBorder="1" applyAlignment="1" applyProtection="1">
      <alignment horizontal="center" vertical="center"/>
    </xf>
    <xf numFmtId="38" fontId="0" fillId="0" borderId="40" xfId="0" applyNumberForma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32</xdr:col>
      <xdr:colOff>16328</xdr:colOff>
      <xdr:row>10</xdr:row>
      <xdr:rowOff>145596</xdr:rowOff>
    </xdr:from>
    <xdr:to>
      <xdr:col>32</xdr:col>
      <xdr:colOff>206828</xdr:colOff>
      <xdr:row>11</xdr:row>
      <xdr:rowOff>145596</xdr:rowOff>
    </xdr:to>
    <xdr:sp macro="" textlink="">
      <xdr:nvSpPr>
        <xdr:cNvPr id="12650" name="plant">
          <a:extLst>
            <a:ext uri="{FF2B5EF4-FFF2-40B4-BE49-F238E27FC236}">
              <a16:creationId xmlns:a16="http://schemas.microsoft.com/office/drawing/2014/main" id="{00000000-0008-0000-0000-00006A310000}"/>
            </a:ext>
          </a:extLst>
        </xdr:cNvPr>
        <xdr:cNvSpPr>
          <a:spLocks noEditPoints="1" noChangeArrowheads="1"/>
        </xdr:cNvSpPr>
      </xdr:nvSpPr>
      <xdr:spPr bwMode="auto">
        <a:xfrm>
          <a:off x="8507185" y="2295525"/>
          <a:ext cx="190500"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33</xdr:col>
      <xdr:colOff>40821</xdr:colOff>
      <xdr:row>11</xdr:row>
      <xdr:rowOff>110218</xdr:rowOff>
    </xdr:from>
    <xdr:to>
      <xdr:col>33</xdr:col>
      <xdr:colOff>312964</xdr:colOff>
      <xdr:row>12</xdr:row>
      <xdr:rowOff>110218</xdr:rowOff>
    </xdr:to>
    <xdr:sp macro="" textlink="">
      <xdr:nvSpPr>
        <xdr:cNvPr id="12651" name="plant">
          <a:extLst>
            <a:ext uri="{FF2B5EF4-FFF2-40B4-BE49-F238E27FC236}">
              <a16:creationId xmlns:a16="http://schemas.microsoft.com/office/drawing/2014/main" id="{00000000-0008-0000-0000-00006B310000}"/>
            </a:ext>
          </a:extLst>
        </xdr:cNvPr>
        <xdr:cNvSpPr>
          <a:spLocks noEditPoints="1" noChangeArrowheads="1"/>
        </xdr:cNvSpPr>
      </xdr:nvSpPr>
      <xdr:spPr bwMode="auto">
        <a:xfrm>
          <a:off x="8776607" y="2450647"/>
          <a:ext cx="272143"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14</xdr:col>
      <xdr:colOff>180975</xdr:colOff>
      <xdr:row>42</xdr:row>
      <xdr:rowOff>161925</xdr:rowOff>
    </xdr:from>
    <xdr:to>
      <xdr:col>17</xdr:col>
      <xdr:colOff>123825</xdr:colOff>
      <xdr:row>45</xdr:row>
      <xdr:rowOff>95250</xdr:rowOff>
    </xdr:to>
    <xdr:sp macro="" textlink="">
      <xdr:nvSpPr>
        <xdr:cNvPr id="12652" name="AutoShape 8">
          <a:extLst>
            <a:ext uri="{FF2B5EF4-FFF2-40B4-BE49-F238E27FC236}">
              <a16:creationId xmlns:a16="http://schemas.microsoft.com/office/drawing/2014/main" id="{00000000-0008-0000-0000-00006C310000}"/>
            </a:ext>
          </a:extLst>
        </xdr:cNvPr>
        <xdr:cNvSpPr>
          <a:spLocks noChangeArrowheads="1"/>
        </xdr:cNvSpPr>
      </xdr:nvSpPr>
      <xdr:spPr bwMode="auto">
        <a:xfrm>
          <a:off x="4000500" y="8505825"/>
          <a:ext cx="771525" cy="41910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0</xdr:colOff>
      <xdr:row>78</xdr:row>
      <xdr:rowOff>285750</xdr:rowOff>
    </xdr:from>
    <xdr:to>
      <xdr:col>16</xdr:col>
      <xdr:colOff>247650</xdr:colOff>
      <xdr:row>81</xdr:row>
      <xdr:rowOff>47625</xdr:rowOff>
    </xdr:to>
    <xdr:sp macro="" textlink="">
      <xdr:nvSpPr>
        <xdr:cNvPr id="12653" name="AutoShape 18">
          <a:extLst>
            <a:ext uri="{FF2B5EF4-FFF2-40B4-BE49-F238E27FC236}">
              <a16:creationId xmlns:a16="http://schemas.microsoft.com/office/drawing/2014/main" id="{00000000-0008-0000-0000-00006D310000}"/>
            </a:ext>
          </a:extLst>
        </xdr:cNvPr>
        <xdr:cNvSpPr>
          <a:spLocks noChangeArrowheads="1"/>
        </xdr:cNvSpPr>
      </xdr:nvSpPr>
      <xdr:spPr bwMode="auto">
        <a:xfrm>
          <a:off x="4095750" y="16306800"/>
          <a:ext cx="523875" cy="438150"/>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238125</xdr:colOff>
      <xdr:row>90</xdr:row>
      <xdr:rowOff>0</xdr:rowOff>
    </xdr:from>
    <xdr:to>
      <xdr:col>3</xdr:col>
      <xdr:colOff>9525</xdr:colOff>
      <xdr:row>91</xdr:row>
      <xdr:rowOff>0</xdr:rowOff>
    </xdr:to>
    <xdr:sp macro="" textlink="">
      <xdr:nvSpPr>
        <xdr:cNvPr id="12654" name="AutoShape 19">
          <a:extLst>
            <a:ext uri="{FF2B5EF4-FFF2-40B4-BE49-F238E27FC236}">
              <a16:creationId xmlns:a16="http://schemas.microsoft.com/office/drawing/2014/main" id="{00000000-0008-0000-0000-00006E310000}"/>
            </a:ext>
          </a:extLst>
        </xdr:cNvPr>
        <xdr:cNvSpPr>
          <a:spLocks noChangeArrowheads="1"/>
        </xdr:cNvSpPr>
      </xdr:nvSpPr>
      <xdr:spPr bwMode="auto">
        <a:xfrm>
          <a:off x="314325" y="18478500"/>
          <a:ext cx="2857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5</xdr:col>
      <xdr:colOff>28575</xdr:colOff>
      <xdr:row>89</xdr:row>
      <xdr:rowOff>142875</xdr:rowOff>
    </xdr:from>
    <xdr:to>
      <xdr:col>6</xdr:col>
      <xdr:colOff>66675</xdr:colOff>
      <xdr:row>90</xdr:row>
      <xdr:rowOff>200025</xdr:rowOff>
    </xdr:to>
    <xdr:sp macro="" textlink="">
      <xdr:nvSpPr>
        <xdr:cNvPr id="12655" name="AutoShape 20">
          <a:extLst>
            <a:ext uri="{FF2B5EF4-FFF2-40B4-BE49-F238E27FC236}">
              <a16:creationId xmlns:a16="http://schemas.microsoft.com/office/drawing/2014/main" id="{00000000-0008-0000-0000-00006F310000}"/>
            </a:ext>
          </a:extLst>
        </xdr:cNvPr>
        <xdr:cNvSpPr>
          <a:spLocks noChangeArrowheads="1"/>
        </xdr:cNvSpPr>
      </xdr:nvSpPr>
      <xdr:spPr bwMode="auto">
        <a:xfrm>
          <a:off x="1257300" y="18449925"/>
          <a:ext cx="323850" cy="228600"/>
        </a:xfrm>
        <a:prstGeom prst="irregularSeal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6</xdr:col>
      <xdr:colOff>19050</xdr:colOff>
      <xdr:row>74</xdr:row>
      <xdr:rowOff>133350</xdr:rowOff>
    </xdr:from>
    <xdr:to>
      <xdr:col>7</xdr:col>
      <xdr:colOff>209550</xdr:colOff>
      <xdr:row>75</xdr:row>
      <xdr:rowOff>257175</xdr:rowOff>
    </xdr:to>
    <xdr:sp macro="" textlink="">
      <xdr:nvSpPr>
        <xdr:cNvPr id="12656" name="AutoShape 22">
          <a:extLst>
            <a:ext uri="{FF2B5EF4-FFF2-40B4-BE49-F238E27FC236}">
              <a16:creationId xmlns:a16="http://schemas.microsoft.com/office/drawing/2014/main" id="{00000000-0008-0000-0000-000070310000}"/>
            </a:ext>
          </a:extLst>
        </xdr:cNvPr>
        <xdr:cNvSpPr>
          <a:spLocks noChangeArrowheads="1"/>
        </xdr:cNvSpPr>
      </xdr:nvSpPr>
      <xdr:spPr bwMode="auto">
        <a:xfrm>
          <a:off x="15335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85725</xdr:colOff>
      <xdr:row>74</xdr:row>
      <xdr:rowOff>142875</xdr:rowOff>
    </xdr:from>
    <xdr:to>
      <xdr:col>26</xdr:col>
      <xdr:colOff>0</xdr:colOff>
      <xdr:row>75</xdr:row>
      <xdr:rowOff>266700</xdr:rowOff>
    </xdr:to>
    <xdr:sp macro="" textlink="">
      <xdr:nvSpPr>
        <xdr:cNvPr id="12657" name="AutoShape 23">
          <a:extLst>
            <a:ext uri="{FF2B5EF4-FFF2-40B4-BE49-F238E27FC236}">
              <a16:creationId xmlns:a16="http://schemas.microsoft.com/office/drawing/2014/main" id="{00000000-0008-0000-0000-000071310000}"/>
            </a:ext>
          </a:extLst>
        </xdr:cNvPr>
        <xdr:cNvSpPr>
          <a:spLocks noChangeArrowheads="1"/>
        </xdr:cNvSpPr>
      </xdr:nvSpPr>
      <xdr:spPr bwMode="auto">
        <a:xfrm>
          <a:off x="6715125" y="15068550"/>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28575</xdr:colOff>
      <xdr:row>74</xdr:row>
      <xdr:rowOff>133350</xdr:rowOff>
    </xdr:from>
    <xdr:to>
      <xdr:col>16</xdr:col>
      <xdr:colOff>219075</xdr:colOff>
      <xdr:row>75</xdr:row>
      <xdr:rowOff>257175</xdr:rowOff>
    </xdr:to>
    <xdr:sp macro="" textlink="">
      <xdr:nvSpPr>
        <xdr:cNvPr id="12658" name="AutoShape 24">
          <a:extLst>
            <a:ext uri="{FF2B5EF4-FFF2-40B4-BE49-F238E27FC236}">
              <a16:creationId xmlns:a16="http://schemas.microsoft.com/office/drawing/2014/main" id="{00000000-0008-0000-0000-000072310000}"/>
            </a:ext>
          </a:extLst>
        </xdr:cNvPr>
        <xdr:cNvSpPr>
          <a:spLocks noChangeArrowheads="1"/>
        </xdr:cNvSpPr>
      </xdr:nvSpPr>
      <xdr:spPr bwMode="auto">
        <a:xfrm>
          <a:off x="4124325" y="15059025"/>
          <a:ext cx="466725" cy="295275"/>
        </a:xfrm>
        <a:prstGeom prst="downArrow">
          <a:avLst>
            <a:gd name="adj1" fmla="val 50000"/>
            <a:gd name="adj2" fmla="val 25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193221</xdr:colOff>
      <xdr:row>12</xdr:row>
      <xdr:rowOff>152400</xdr:rowOff>
    </xdr:from>
    <xdr:to>
      <xdr:col>34</xdr:col>
      <xdr:colOff>111579</xdr:colOff>
      <xdr:row>17</xdr:row>
      <xdr:rowOff>85725</xdr:rowOff>
    </xdr:to>
    <xdr:pic>
      <xdr:nvPicPr>
        <xdr:cNvPr id="12659" name="Picture 25" descr="守１１">
          <a:extLst>
            <a:ext uri="{FF2B5EF4-FFF2-40B4-BE49-F238E27FC236}">
              <a16:creationId xmlns:a16="http://schemas.microsoft.com/office/drawing/2014/main" id="{00000000-0008-0000-0000-000073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4078" y="2683329"/>
          <a:ext cx="898072"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77561</xdr:colOff>
      <xdr:row>10</xdr:row>
      <xdr:rowOff>21771</xdr:rowOff>
    </xdr:from>
    <xdr:to>
      <xdr:col>31</xdr:col>
      <xdr:colOff>151039</xdr:colOff>
      <xdr:row>11</xdr:row>
      <xdr:rowOff>21771</xdr:rowOff>
    </xdr:to>
    <xdr:sp macro="" textlink="">
      <xdr:nvSpPr>
        <xdr:cNvPr id="12660" name="plant">
          <a:extLst>
            <a:ext uri="{FF2B5EF4-FFF2-40B4-BE49-F238E27FC236}">
              <a16:creationId xmlns:a16="http://schemas.microsoft.com/office/drawing/2014/main" id="{00000000-0008-0000-0000-000074310000}"/>
            </a:ext>
          </a:extLst>
        </xdr:cNvPr>
        <xdr:cNvSpPr>
          <a:spLocks noEditPoints="1" noChangeArrowheads="1"/>
        </xdr:cNvSpPr>
      </xdr:nvSpPr>
      <xdr:spPr bwMode="auto">
        <a:xfrm>
          <a:off x="8296275" y="2171700"/>
          <a:ext cx="73478" cy="190500"/>
        </a:xfrm>
        <a:custGeom>
          <a:avLst/>
          <a:gdLst>
            <a:gd name="T0" fmla="*/ 0 w 21600"/>
            <a:gd name="T1" fmla="*/ 0 h 21600"/>
            <a:gd name="T2" fmla="*/ 2147483646 w 21600"/>
            <a:gd name="T3" fmla="*/ 0 h 21600"/>
            <a:gd name="T4" fmla="*/ 2147483646 w 21600"/>
            <a:gd name="T5" fmla="*/ 0 h 21600"/>
            <a:gd name="T6" fmla="*/ 2147483646 w 21600"/>
            <a:gd name="T7" fmla="*/ 2147483646 h 21600"/>
            <a:gd name="T8" fmla="*/ 2147483646 w 21600"/>
            <a:gd name="T9" fmla="*/ 2147483646 h 21600"/>
            <a:gd name="T10" fmla="*/ 2147483646 w 21600"/>
            <a:gd name="T11" fmla="*/ 2147483646 h 21600"/>
            <a:gd name="T12" fmla="*/ 0 w 21600"/>
            <a:gd name="T13" fmla="*/ 2147483646 h 21600"/>
            <a:gd name="T14" fmla="*/ 0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7100 w 21600"/>
            <a:gd name="T25" fmla="*/ 10092 h 21600"/>
            <a:gd name="T26" fmla="*/ 14545 w 21600"/>
            <a:gd name="T27" fmla="*/ 1357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9368" y="9002"/>
              </a:moveTo>
              <a:lnTo>
                <a:pt x="9254" y="8422"/>
              </a:lnTo>
              <a:lnTo>
                <a:pt x="9139" y="7935"/>
              </a:lnTo>
              <a:lnTo>
                <a:pt x="8819" y="7355"/>
              </a:lnTo>
              <a:lnTo>
                <a:pt x="8475" y="6728"/>
              </a:lnTo>
              <a:lnTo>
                <a:pt x="8040" y="6287"/>
              </a:lnTo>
              <a:lnTo>
                <a:pt x="7421" y="5707"/>
              </a:lnTo>
              <a:lnTo>
                <a:pt x="6574" y="5429"/>
              </a:lnTo>
              <a:lnTo>
                <a:pt x="5452" y="5313"/>
              </a:lnTo>
              <a:lnTo>
                <a:pt x="4856" y="5220"/>
              </a:lnTo>
              <a:lnTo>
                <a:pt x="4169" y="5220"/>
              </a:lnTo>
              <a:lnTo>
                <a:pt x="3665" y="5104"/>
              </a:lnTo>
              <a:lnTo>
                <a:pt x="3001" y="4872"/>
              </a:lnTo>
              <a:lnTo>
                <a:pt x="2497" y="4756"/>
              </a:lnTo>
              <a:lnTo>
                <a:pt x="2062" y="4408"/>
              </a:lnTo>
              <a:lnTo>
                <a:pt x="1603" y="4083"/>
              </a:lnTo>
              <a:lnTo>
                <a:pt x="1283" y="3689"/>
              </a:lnTo>
              <a:lnTo>
                <a:pt x="1283" y="4315"/>
              </a:lnTo>
              <a:lnTo>
                <a:pt x="1489" y="5104"/>
              </a:lnTo>
              <a:lnTo>
                <a:pt x="1832" y="6055"/>
              </a:lnTo>
              <a:lnTo>
                <a:pt x="2382" y="6914"/>
              </a:lnTo>
              <a:lnTo>
                <a:pt x="2680" y="7471"/>
              </a:lnTo>
              <a:lnTo>
                <a:pt x="3115" y="7935"/>
              </a:lnTo>
              <a:lnTo>
                <a:pt x="3573" y="8213"/>
              </a:lnTo>
              <a:lnTo>
                <a:pt x="4077" y="8654"/>
              </a:lnTo>
              <a:lnTo>
                <a:pt x="4627" y="9002"/>
              </a:lnTo>
              <a:lnTo>
                <a:pt x="5245" y="9234"/>
              </a:lnTo>
              <a:lnTo>
                <a:pt x="6024" y="9443"/>
              </a:lnTo>
              <a:lnTo>
                <a:pt x="6757" y="9628"/>
              </a:lnTo>
              <a:lnTo>
                <a:pt x="5177" y="10069"/>
              </a:lnTo>
              <a:lnTo>
                <a:pt x="3963" y="10649"/>
              </a:lnTo>
              <a:lnTo>
                <a:pt x="3344" y="11044"/>
              </a:lnTo>
              <a:lnTo>
                <a:pt x="2886" y="11600"/>
              </a:lnTo>
              <a:lnTo>
                <a:pt x="2497" y="12041"/>
              </a:lnTo>
              <a:lnTo>
                <a:pt x="1947" y="12343"/>
              </a:lnTo>
              <a:lnTo>
                <a:pt x="1168" y="12668"/>
              </a:lnTo>
              <a:lnTo>
                <a:pt x="0" y="12900"/>
              </a:lnTo>
              <a:lnTo>
                <a:pt x="435" y="13248"/>
              </a:lnTo>
              <a:lnTo>
                <a:pt x="779" y="13456"/>
              </a:lnTo>
              <a:lnTo>
                <a:pt x="1283" y="13642"/>
              </a:lnTo>
              <a:lnTo>
                <a:pt x="1718" y="13758"/>
              </a:lnTo>
              <a:lnTo>
                <a:pt x="2680" y="13851"/>
              </a:lnTo>
              <a:lnTo>
                <a:pt x="3573" y="13758"/>
              </a:lnTo>
              <a:lnTo>
                <a:pt x="4512" y="13526"/>
              </a:lnTo>
              <a:lnTo>
                <a:pt x="5360" y="13248"/>
              </a:lnTo>
              <a:lnTo>
                <a:pt x="6139" y="12900"/>
              </a:lnTo>
              <a:lnTo>
                <a:pt x="6757" y="12552"/>
              </a:lnTo>
              <a:lnTo>
                <a:pt x="6459" y="13132"/>
              </a:lnTo>
              <a:lnTo>
                <a:pt x="6139" y="13642"/>
              </a:lnTo>
              <a:lnTo>
                <a:pt x="5910" y="14199"/>
              </a:lnTo>
              <a:lnTo>
                <a:pt x="5681" y="14663"/>
              </a:lnTo>
              <a:lnTo>
                <a:pt x="5681" y="15150"/>
              </a:lnTo>
              <a:lnTo>
                <a:pt x="5681" y="15730"/>
              </a:lnTo>
              <a:lnTo>
                <a:pt x="5681" y="16241"/>
              </a:lnTo>
              <a:lnTo>
                <a:pt x="5795" y="16913"/>
              </a:lnTo>
              <a:lnTo>
                <a:pt x="5910" y="17586"/>
              </a:lnTo>
              <a:lnTo>
                <a:pt x="5910" y="18213"/>
              </a:lnTo>
              <a:lnTo>
                <a:pt x="5795" y="18885"/>
              </a:lnTo>
              <a:lnTo>
                <a:pt x="5566" y="19396"/>
              </a:lnTo>
              <a:lnTo>
                <a:pt x="5245" y="19976"/>
              </a:lnTo>
              <a:lnTo>
                <a:pt x="4971" y="20370"/>
              </a:lnTo>
              <a:lnTo>
                <a:pt x="4512" y="20811"/>
              </a:lnTo>
              <a:lnTo>
                <a:pt x="4077" y="21043"/>
              </a:lnTo>
              <a:lnTo>
                <a:pt x="5177" y="20927"/>
              </a:lnTo>
              <a:lnTo>
                <a:pt x="6253" y="20486"/>
              </a:lnTo>
              <a:lnTo>
                <a:pt x="7421" y="19976"/>
              </a:lnTo>
              <a:lnTo>
                <a:pt x="8361" y="19187"/>
              </a:lnTo>
              <a:lnTo>
                <a:pt x="8819" y="18769"/>
              </a:lnTo>
              <a:lnTo>
                <a:pt x="9139" y="18213"/>
              </a:lnTo>
              <a:lnTo>
                <a:pt x="9437" y="17772"/>
              </a:lnTo>
              <a:lnTo>
                <a:pt x="9643" y="17261"/>
              </a:lnTo>
              <a:lnTo>
                <a:pt x="9872" y="16681"/>
              </a:lnTo>
              <a:lnTo>
                <a:pt x="9872" y="16171"/>
              </a:lnTo>
              <a:lnTo>
                <a:pt x="9872" y="15614"/>
              </a:lnTo>
              <a:lnTo>
                <a:pt x="9758" y="15057"/>
              </a:lnTo>
              <a:lnTo>
                <a:pt x="10216" y="15498"/>
              </a:lnTo>
              <a:lnTo>
                <a:pt x="10537" y="16241"/>
              </a:lnTo>
              <a:lnTo>
                <a:pt x="10834" y="17145"/>
              </a:lnTo>
              <a:lnTo>
                <a:pt x="11041" y="18213"/>
              </a:lnTo>
              <a:lnTo>
                <a:pt x="11155" y="19187"/>
              </a:lnTo>
              <a:lnTo>
                <a:pt x="11155" y="20185"/>
              </a:lnTo>
              <a:lnTo>
                <a:pt x="11155" y="20579"/>
              </a:lnTo>
              <a:lnTo>
                <a:pt x="11041" y="21043"/>
              </a:lnTo>
              <a:lnTo>
                <a:pt x="10926" y="21391"/>
              </a:lnTo>
              <a:lnTo>
                <a:pt x="10766" y="21600"/>
              </a:lnTo>
              <a:lnTo>
                <a:pt x="11499" y="21484"/>
              </a:lnTo>
              <a:lnTo>
                <a:pt x="12323" y="21043"/>
              </a:lnTo>
              <a:lnTo>
                <a:pt x="13102" y="20370"/>
              </a:lnTo>
              <a:lnTo>
                <a:pt x="13606" y="19628"/>
              </a:lnTo>
              <a:lnTo>
                <a:pt x="13950" y="19071"/>
              </a:lnTo>
              <a:lnTo>
                <a:pt x="14064" y="18677"/>
              </a:lnTo>
              <a:lnTo>
                <a:pt x="14179" y="18097"/>
              </a:lnTo>
              <a:lnTo>
                <a:pt x="14293" y="17586"/>
              </a:lnTo>
              <a:lnTo>
                <a:pt x="14179" y="16913"/>
              </a:lnTo>
              <a:lnTo>
                <a:pt x="14064" y="16241"/>
              </a:lnTo>
              <a:lnTo>
                <a:pt x="13835" y="15614"/>
              </a:lnTo>
              <a:lnTo>
                <a:pt x="13560" y="14872"/>
              </a:lnTo>
              <a:lnTo>
                <a:pt x="13950" y="14941"/>
              </a:lnTo>
              <a:lnTo>
                <a:pt x="14408" y="15150"/>
              </a:lnTo>
              <a:lnTo>
                <a:pt x="14843" y="15266"/>
              </a:lnTo>
              <a:lnTo>
                <a:pt x="15232" y="15614"/>
              </a:lnTo>
              <a:lnTo>
                <a:pt x="15576" y="15846"/>
              </a:lnTo>
              <a:lnTo>
                <a:pt x="15897" y="16171"/>
              </a:lnTo>
              <a:lnTo>
                <a:pt x="16126" y="16473"/>
              </a:lnTo>
              <a:lnTo>
                <a:pt x="16240" y="16913"/>
              </a:lnTo>
              <a:lnTo>
                <a:pt x="16515" y="17261"/>
              </a:lnTo>
              <a:lnTo>
                <a:pt x="17088" y="17586"/>
              </a:lnTo>
              <a:lnTo>
                <a:pt x="17798" y="17865"/>
              </a:lnTo>
              <a:lnTo>
                <a:pt x="18576" y="18097"/>
              </a:lnTo>
              <a:lnTo>
                <a:pt x="19424" y="18213"/>
              </a:lnTo>
              <a:lnTo>
                <a:pt x="20317" y="18213"/>
              </a:lnTo>
              <a:lnTo>
                <a:pt x="21050" y="18213"/>
              </a:lnTo>
              <a:lnTo>
                <a:pt x="21600" y="17865"/>
              </a:lnTo>
              <a:lnTo>
                <a:pt x="21165" y="17656"/>
              </a:lnTo>
              <a:lnTo>
                <a:pt x="20592" y="17470"/>
              </a:lnTo>
              <a:lnTo>
                <a:pt x="20088" y="17029"/>
              </a:lnTo>
              <a:lnTo>
                <a:pt x="19653" y="16681"/>
              </a:lnTo>
              <a:lnTo>
                <a:pt x="19195" y="16241"/>
              </a:lnTo>
              <a:lnTo>
                <a:pt x="18920" y="15962"/>
              </a:lnTo>
              <a:lnTo>
                <a:pt x="18576" y="15498"/>
              </a:lnTo>
              <a:lnTo>
                <a:pt x="18576" y="15057"/>
              </a:lnTo>
              <a:lnTo>
                <a:pt x="18485" y="14756"/>
              </a:lnTo>
              <a:lnTo>
                <a:pt x="18256" y="14199"/>
              </a:lnTo>
              <a:lnTo>
                <a:pt x="17912" y="13526"/>
              </a:lnTo>
              <a:lnTo>
                <a:pt x="17523" y="13016"/>
              </a:lnTo>
              <a:lnTo>
                <a:pt x="16973" y="12436"/>
              </a:lnTo>
              <a:lnTo>
                <a:pt x="16355" y="12041"/>
              </a:lnTo>
              <a:lnTo>
                <a:pt x="16011" y="11832"/>
              </a:lnTo>
              <a:lnTo>
                <a:pt x="15690" y="11716"/>
              </a:lnTo>
              <a:lnTo>
                <a:pt x="15232" y="11716"/>
              </a:lnTo>
              <a:lnTo>
                <a:pt x="14843" y="11716"/>
              </a:lnTo>
              <a:lnTo>
                <a:pt x="15461" y="11252"/>
              </a:lnTo>
              <a:lnTo>
                <a:pt x="16126" y="10858"/>
              </a:lnTo>
              <a:lnTo>
                <a:pt x="16973" y="10649"/>
              </a:lnTo>
              <a:lnTo>
                <a:pt x="17798" y="10417"/>
              </a:lnTo>
              <a:lnTo>
                <a:pt x="18806" y="10301"/>
              </a:lnTo>
              <a:lnTo>
                <a:pt x="19653" y="10301"/>
              </a:lnTo>
              <a:lnTo>
                <a:pt x="20478" y="10417"/>
              </a:lnTo>
              <a:lnTo>
                <a:pt x="21256" y="10533"/>
              </a:lnTo>
              <a:lnTo>
                <a:pt x="20707" y="9837"/>
              </a:lnTo>
              <a:lnTo>
                <a:pt x="19859" y="9234"/>
              </a:lnTo>
              <a:lnTo>
                <a:pt x="18806" y="8538"/>
              </a:lnTo>
              <a:lnTo>
                <a:pt x="17637" y="8144"/>
              </a:lnTo>
              <a:lnTo>
                <a:pt x="16973" y="8027"/>
              </a:lnTo>
              <a:lnTo>
                <a:pt x="16355" y="7935"/>
              </a:lnTo>
              <a:lnTo>
                <a:pt x="15805" y="7935"/>
              </a:lnTo>
              <a:lnTo>
                <a:pt x="15118" y="8027"/>
              </a:lnTo>
              <a:lnTo>
                <a:pt x="14614" y="8144"/>
              </a:lnTo>
              <a:lnTo>
                <a:pt x="14064" y="8422"/>
              </a:lnTo>
              <a:lnTo>
                <a:pt x="13606" y="8886"/>
              </a:lnTo>
              <a:lnTo>
                <a:pt x="13217" y="9327"/>
              </a:lnTo>
              <a:lnTo>
                <a:pt x="13606" y="8538"/>
              </a:lnTo>
              <a:lnTo>
                <a:pt x="13950" y="7935"/>
              </a:lnTo>
              <a:lnTo>
                <a:pt x="14293" y="7123"/>
              </a:lnTo>
              <a:lnTo>
                <a:pt x="14499" y="6519"/>
              </a:lnTo>
              <a:lnTo>
                <a:pt x="14614" y="5823"/>
              </a:lnTo>
              <a:lnTo>
                <a:pt x="14614" y="5220"/>
              </a:lnTo>
              <a:lnTo>
                <a:pt x="14408" y="4524"/>
              </a:lnTo>
              <a:lnTo>
                <a:pt x="14064" y="3898"/>
              </a:lnTo>
              <a:lnTo>
                <a:pt x="13606" y="3225"/>
              </a:lnTo>
              <a:lnTo>
                <a:pt x="13331" y="2598"/>
              </a:lnTo>
              <a:lnTo>
                <a:pt x="13102" y="2042"/>
              </a:lnTo>
              <a:lnTo>
                <a:pt x="12896" y="1485"/>
              </a:lnTo>
              <a:lnTo>
                <a:pt x="12781" y="1090"/>
              </a:lnTo>
              <a:lnTo>
                <a:pt x="12667" y="626"/>
              </a:lnTo>
              <a:lnTo>
                <a:pt x="12667" y="278"/>
              </a:lnTo>
              <a:lnTo>
                <a:pt x="12667" y="0"/>
              </a:lnTo>
              <a:lnTo>
                <a:pt x="12163" y="394"/>
              </a:lnTo>
              <a:lnTo>
                <a:pt x="11728" y="974"/>
              </a:lnTo>
              <a:lnTo>
                <a:pt x="11155" y="1601"/>
              </a:lnTo>
              <a:lnTo>
                <a:pt x="10766" y="2390"/>
              </a:lnTo>
              <a:lnTo>
                <a:pt x="10330" y="3109"/>
              </a:lnTo>
              <a:lnTo>
                <a:pt x="10101" y="3898"/>
              </a:lnTo>
              <a:lnTo>
                <a:pt x="9987" y="4524"/>
              </a:lnTo>
              <a:lnTo>
                <a:pt x="10101" y="5220"/>
              </a:lnTo>
              <a:lnTo>
                <a:pt x="10216" y="5823"/>
              </a:lnTo>
              <a:lnTo>
                <a:pt x="10330" y="6403"/>
              </a:lnTo>
              <a:lnTo>
                <a:pt x="10330" y="6914"/>
              </a:lnTo>
              <a:lnTo>
                <a:pt x="10216" y="7471"/>
              </a:lnTo>
              <a:lnTo>
                <a:pt x="10101" y="7935"/>
              </a:lnTo>
              <a:lnTo>
                <a:pt x="9872" y="8329"/>
              </a:lnTo>
              <a:lnTo>
                <a:pt x="9643" y="8654"/>
              </a:lnTo>
              <a:lnTo>
                <a:pt x="9368" y="9002"/>
              </a:lnTo>
              <a:close/>
            </a:path>
          </a:pathLst>
        </a:custGeom>
        <a:solidFill>
          <a:srgbClr val="008000"/>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152400</xdr:colOff>
      <xdr:row>6</xdr:row>
      <xdr:rowOff>85725</xdr:rowOff>
    </xdr:from>
    <xdr:to>
      <xdr:col>35</xdr:col>
      <xdr:colOff>142875</xdr:colOff>
      <xdr:row>22</xdr:row>
      <xdr:rowOff>142875</xdr:rowOff>
    </xdr:to>
    <xdr:sp macro="" textlink="">
      <xdr:nvSpPr>
        <xdr:cNvPr id="12661" name="角丸四角形 2">
          <a:extLst>
            <a:ext uri="{FF2B5EF4-FFF2-40B4-BE49-F238E27FC236}">
              <a16:creationId xmlns:a16="http://schemas.microsoft.com/office/drawing/2014/main" id="{00000000-0008-0000-0000-000075310000}"/>
            </a:ext>
          </a:extLst>
        </xdr:cNvPr>
        <xdr:cNvSpPr>
          <a:spLocks noChangeArrowheads="1"/>
        </xdr:cNvSpPr>
      </xdr:nvSpPr>
      <xdr:spPr bwMode="auto">
        <a:xfrm>
          <a:off x="742950" y="1457325"/>
          <a:ext cx="9277350" cy="3105150"/>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171450</xdr:colOff>
      <xdr:row>47</xdr:row>
      <xdr:rowOff>57150</xdr:rowOff>
    </xdr:from>
    <xdr:to>
      <xdr:col>15</xdr:col>
      <xdr:colOff>257175</xdr:colOff>
      <xdr:row>51</xdr:row>
      <xdr:rowOff>142875</xdr:rowOff>
    </xdr:to>
    <xdr:sp macro="" textlink="">
      <xdr:nvSpPr>
        <xdr:cNvPr id="12662" name="角丸四角形 26">
          <a:extLst>
            <a:ext uri="{FF2B5EF4-FFF2-40B4-BE49-F238E27FC236}">
              <a16:creationId xmlns:a16="http://schemas.microsoft.com/office/drawing/2014/main" id="{00000000-0008-0000-0000-000076310000}"/>
            </a:ext>
          </a:extLst>
        </xdr:cNvPr>
        <xdr:cNvSpPr>
          <a:spLocks noChangeArrowheads="1"/>
        </xdr:cNvSpPr>
      </xdr:nvSpPr>
      <xdr:spPr bwMode="auto">
        <a:xfrm>
          <a:off x="485775"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47</xdr:row>
      <xdr:rowOff>57150</xdr:rowOff>
    </xdr:from>
    <xdr:to>
      <xdr:col>32</xdr:col>
      <xdr:colOff>38100</xdr:colOff>
      <xdr:row>51</xdr:row>
      <xdr:rowOff>142875</xdr:rowOff>
    </xdr:to>
    <xdr:sp macro="" textlink="">
      <xdr:nvSpPr>
        <xdr:cNvPr id="12663" name="角丸四角形 27">
          <a:extLst>
            <a:ext uri="{FF2B5EF4-FFF2-40B4-BE49-F238E27FC236}">
              <a16:creationId xmlns:a16="http://schemas.microsoft.com/office/drawing/2014/main" id="{00000000-0008-0000-0000-000077310000}"/>
            </a:ext>
          </a:extLst>
        </xdr:cNvPr>
        <xdr:cNvSpPr>
          <a:spLocks noChangeArrowheads="1"/>
        </xdr:cNvSpPr>
      </xdr:nvSpPr>
      <xdr:spPr bwMode="auto">
        <a:xfrm>
          <a:off x="4800600" y="92487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161925</xdr:colOff>
      <xdr:row>56</xdr:row>
      <xdr:rowOff>76200</xdr:rowOff>
    </xdr:from>
    <xdr:to>
      <xdr:col>15</xdr:col>
      <xdr:colOff>247650</xdr:colOff>
      <xdr:row>60</xdr:row>
      <xdr:rowOff>161925</xdr:rowOff>
    </xdr:to>
    <xdr:sp macro="" textlink="">
      <xdr:nvSpPr>
        <xdr:cNvPr id="12664" name="角丸四角形 28">
          <a:extLst>
            <a:ext uri="{FF2B5EF4-FFF2-40B4-BE49-F238E27FC236}">
              <a16:creationId xmlns:a16="http://schemas.microsoft.com/office/drawing/2014/main" id="{00000000-0008-0000-0000-000078310000}"/>
            </a:ext>
          </a:extLst>
        </xdr:cNvPr>
        <xdr:cNvSpPr>
          <a:spLocks noChangeArrowheads="1"/>
        </xdr:cNvSpPr>
      </xdr:nvSpPr>
      <xdr:spPr bwMode="auto">
        <a:xfrm>
          <a:off x="476250" y="10810875"/>
          <a:ext cx="3867150" cy="771525"/>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47</xdr:row>
      <xdr:rowOff>133350</xdr:rowOff>
    </xdr:from>
    <xdr:to>
      <xdr:col>5</xdr:col>
      <xdr:colOff>219075</xdr:colOff>
      <xdr:row>49</xdr:row>
      <xdr:rowOff>47625</xdr:rowOff>
    </xdr:to>
    <xdr:sp macro="" textlink="">
      <xdr:nvSpPr>
        <xdr:cNvPr id="12665" name="正方形/長方形 3">
          <a:extLst>
            <a:ext uri="{FF2B5EF4-FFF2-40B4-BE49-F238E27FC236}">
              <a16:creationId xmlns:a16="http://schemas.microsoft.com/office/drawing/2014/main" id="{00000000-0008-0000-0000-000079310000}"/>
            </a:ext>
          </a:extLst>
        </xdr:cNvPr>
        <xdr:cNvSpPr>
          <a:spLocks noChangeArrowheads="1"/>
        </xdr:cNvSpPr>
      </xdr:nvSpPr>
      <xdr:spPr bwMode="auto">
        <a:xfrm>
          <a:off x="523875"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209550</xdr:colOff>
      <xdr:row>49</xdr:row>
      <xdr:rowOff>133350</xdr:rowOff>
    </xdr:from>
    <xdr:to>
      <xdr:col>5</xdr:col>
      <xdr:colOff>219075</xdr:colOff>
      <xdr:row>51</xdr:row>
      <xdr:rowOff>47625</xdr:rowOff>
    </xdr:to>
    <xdr:sp macro="" textlink="">
      <xdr:nvSpPr>
        <xdr:cNvPr id="12666" name="正方形/長方形 31">
          <a:extLst>
            <a:ext uri="{FF2B5EF4-FFF2-40B4-BE49-F238E27FC236}">
              <a16:creationId xmlns:a16="http://schemas.microsoft.com/office/drawing/2014/main" id="{00000000-0008-0000-0000-00007A310000}"/>
            </a:ext>
          </a:extLst>
        </xdr:cNvPr>
        <xdr:cNvSpPr>
          <a:spLocks noChangeArrowheads="1"/>
        </xdr:cNvSpPr>
      </xdr:nvSpPr>
      <xdr:spPr bwMode="auto">
        <a:xfrm>
          <a:off x="523875"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47</xdr:row>
      <xdr:rowOff>133350</xdr:rowOff>
    </xdr:from>
    <xdr:to>
      <xdr:col>21</xdr:col>
      <xdr:colOff>28575</xdr:colOff>
      <xdr:row>49</xdr:row>
      <xdr:rowOff>47625</xdr:rowOff>
    </xdr:to>
    <xdr:sp macro="" textlink="">
      <xdr:nvSpPr>
        <xdr:cNvPr id="12667" name="正方形/長方形 32">
          <a:extLst>
            <a:ext uri="{FF2B5EF4-FFF2-40B4-BE49-F238E27FC236}">
              <a16:creationId xmlns:a16="http://schemas.microsoft.com/office/drawing/2014/main" id="{00000000-0008-0000-0000-00007B310000}"/>
            </a:ext>
          </a:extLst>
        </xdr:cNvPr>
        <xdr:cNvSpPr>
          <a:spLocks noChangeArrowheads="1"/>
        </xdr:cNvSpPr>
      </xdr:nvSpPr>
      <xdr:spPr bwMode="auto">
        <a:xfrm>
          <a:off x="4857750" y="93249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49</xdr:row>
      <xdr:rowOff>133350</xdr:rowOff>
    </xdr:from>
    <xdr:to>
      <xdr:col>21</xdr:col>
      <xdr:colOff>28575</xdr:colOff>
      <xdr:row>51</xdr:row>
      <xdr:rowOff>47625</xdr:rowOff>
    </xdr:to>
    <xdr:sp macro="" textlink="">
      <xdr:nvSpPr>
        <xdr:cNvPr id="12668" name="正方形/長方形 33">
          <a:extLst>
            <a:ext uri="{FF2B5EF4-FFF2-40B4-BE49-F238E27FC236}">
              <a16:creationId xmlns:a16="http://schemas.microsoft.com/office/drawing/2014/main" id="{00000000-0008-0000-0000-00007C310000}"/>
            </a:ext>
          </a:extLst>
        </xdr:cNvPr>
        <xdr:cNvSpPr>
          <a:spLocks noChangeArrowheads="1"/>
        </xdr:cNvSpPr>
      </xdr:nvSpPr>
      <xdr:spPr bwMode="auto">
        <a:xfrm>
          <a:off x="4857750" y="966787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56</xdr:row>
      <xdr:rowOff>133350</xdr:rowOff>
    </xdr:from>
    <xdr:to>
      <xdr:col>5</xdr:col>
      <xdr:colOff>247650</xdr:colOff>
      <xdr:row>58</xdr:row>
      <xdr:rowOff>47625</xdr:rowOff>
    </xdr:to>
    <xdr:sp macro="" textlink="">
      <xdr:nvSpPr>
        <xdr:cNvPr id="12669" name="正方形/長方形 35">
          <a:extLst>
            <a:ext uri="{FF2B5EF4-FFF2-40B4-BE49-F238E27FC236}">
              <a16:creationId xmlns:a16="http://schemas.microsoft.com/office/drawing/2014/main" id="{00000000-0008-0000-0000-00007D310000}"/>
            </a:ext>
          </a:extLst>
        </xdr:cNvPr>
        <xdr:cNvSpPr>
          <a:spLocks noChangeArrowheads="1"/>
        </xdr:cNvSpPr>
      </xdr:nvSpPr>
      <xdr:spPr bwMode="auto">
        <a:xfrm>
          <a:off x="552450" y="108680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238125</xdr:colOff>
      <xdr:row>58</xdr:row>
      <xdr:rowOff>133350</xdr:rowOff>
    </xdr:from>
    <xdr:to>
      <xdr:col>5</xdr:col>
      <xdr:colOff>247650</xdr:colOff>
      <xdr:row>60</xdr:row>
      <xdr:rowOff>47625</xdr:rowOff>
    </xdr:to>
    <xdr:sp macro="" textlink="">
      <xdr:nvSpPr>
        <xdr:cNvPr id="12670" name="正方形/長方形 36">
          <a:extLst>
            <a:ext uri="{FF2B5EF4-FFF2-40B4-BE49-F238E27FC236}">
              <a16:creationId xmlns:a16="http://schemas.microsoft.com/office/drawing/2014/main" id="{00000000-0008-0000-0000-00007E310000}"/>
            </a:ext>
          </a:extLst>
        </xdr:cNvPr>
        <xdr:cNvSpPr>
          <a:spLocks noChangeArrowheads="1"/>
        </xdr:cNvSpPr>
      </xdr:nvSpPr>
      <xdr:spPr bwMode="auto">
        <a:xfrm>
          <a:off x="552450" y="11210925"/>
          <a:ext cx="923925" cy="257175"/>
        </a:xfrm>
        <a:prstGeom prst="rect">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56</xdr:row>
      <xdr:rowOff>76200</xdr:rowOff>
    </xdr:from>
    <xdr:to>
      <xdr:col>35</xdr:col>
      <xdr:colOff>57150</xdr:colOff>
      <xdr:row>61</xdr:row>
      <xdr:rowOff>57150</xdr:rowOff>
    </xdr:to>
    <xdr:sp macro="" textlink="">
      <xdr:nvSpPr>
        <xdr:cNvPr id="2" name="角丸四角形 28">
          <a:extLst>
            <a:ext uri="{FF2B5EF4-FFF2-40B4-BE49-F238E27FC236}">
              <a16:creationId xmlns:a16="http://schemas.microsoft.com/office/drawing/2014/main" id="{85DAB427-78DA-4689-885F-10A4A6385370}"/>
            </a:ext>
          </a:extLst>
        </xdr:cNvPr>
        <xdr:cNvSpPr>
          <a:spLocks noChangeArrowheads="1"/>
        </xdr:cNvSpPr>
      </xdr:nvSpPr>
      <xdr:spPr bwMode="auto">
        <a:xfrm>
          <a:off x="4810125" y="10810875"/>
          <a:ext cx="5076825" cy="838200"/>
        </a:xfrm>
        <a:prstGeom prst="roundRect">
          <a:avLst>
            <a:gd name="adj" fmla="val 16667"/>
          </a:avLst>
        </a:prstGeom>
        <a:noFill/>
        <a:ln w="19050" algn="ctr">
          <a:solidFill>
            <a:srgbClr val="8EB4E3"/>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95250</xdr:rowOff>
    </xdr:from>
    <xdr:to>
      <xdr:col>3</xdr:col>
      <xdr:colOff>628650</xdr:colOff>
      <xdr:row>21</xdr:row>
      <xdr:rowOff>66675</xdr:rowOff>
    </xdr:to>
    <xdr:sp macro="" textlink="">
      <xdr:nvSpPr>
        <xdr:cNvPr id="2049" name="AutoShape 1">
          <a:extLst>
            <a:ext uri="{FF2B5EF4-FFF2-40B4-BE49-F238E27FC236}">
              <a16:creationId xmlns:a16="http://schemas.microsoft.com/office/drawing/2014/main" id="{00000000-0008-0000-0100-000001080000}"/>
            </a:ext>
          </a:extLst>
        </xdr:cNvPr>
        <xdr:cNvSpPr>
          <a:spLocks noChangeArrowheads="1"/>
        </xdr:cNvSpPr>
      </xdr:nvSpPr>
      <xdr:spPr bwMode="auto">
        <a:xfrm>
          <a:off x="38100" y="2514600"/>
          <a:ext cx="2676525" cy="1171575"/>
        </a:xfrm>
        <a:prstGeom prst="wedgeRoundRectCallout">
          <a:avLst>
            <a:gd name="adj1" fmla="val -7912"/>
            <a:gd name="adj2" fmla="val -69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年度が切り替わる毎に全てのセルの年数に１年加える。</a:t>
          </a:r>
        </a:p>
        <a:p>
          <a:pPr algn="l" rtl="0">
            <a:lnSpc>
              <a:spcPts val="1300"/>
            </a:lnSpc>
            <a:defRPr sz="1000"/>
          </a:pPr>
          <a:r>
            <a:rPr lang="en-US" altLang="ja-JP" sz="1100" b="0" i="0" u="none" strike="noStrike" baseline="0">
              <a:solidFill>
                <a:srgbClr val="000000"/>
              </a:solidFill>
              <a:latin typeface="ＭＳ Ｐゴシック"/>
              <a:ea typeface="ＭＳ Ｐゴシック"/>
            </a:rPr>
            <a:t>Ex)</a:t>
          </a:r>
          <a:r>
            <a:rPr lang="ja-JP" altLang="en-US" sz="1100" b="0" i="0" u="none" strike="noStrike" baseline="0">
              <a:solidFill>
                <a:srgbClr val="000000"/>
              </a:solidFill>
              <a:latin typeface="ＭＳ Ｐゴシック"/>
              <a:ea typeface="ＭＳ Ｐゴシック"/>
            </a:rPr>
            <a:t>セル</a:t>
          </a:r>
          <a:r>
            <a:rPr lang="en-US" altLang="ja-JP" sz="1100" b="0" i="0" u="none" strike="noStrike" baseline="0">
              <a:solidFill>
                <a:srgbClr val="000000"/>
              </a:solidFill>
              <a:latin typeface="ＭＳ Ｐゴシック"/>
              <a:ea typeface="ＭＳ Ｐゴシック"/>
            </a:rPr>
            <a:t>A1 </a:t>
          </a: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年度は</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S18.3.31</a:t>
          </a: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年度になったら</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S19.3.31</a:t>
          </a:r>
        </a:p>
      </xdr:txBody>
    </xdr:sp>
    <xdr:clientData/>
  </xdr:twoCellAnchor>
  <xdr:twoCellAnchor>
    <xdr:from>
      <xdr:col>5</xdr:col>
      <xdr:colOff>104775</xdr:colOff>
      <xdr:row>16</xdr:row>
      <xdr:rowOff>114300</xdr:rowOff>
    </xdr:from>
    <xdr:to>
      <xdr:col>9</xdr:col>
      <xdr:colOff>104775</xdr:colOff>
      <xdr:row>19</xdr:row>
      <xdr:rowOff>104775</xdr:rowOff>
    </xdr:to>
    <xdr:sp macro="" textlink="">
      <xdr:nvSpPr>
        <xdr:cNvPr id="2050" name="AutoShape 2">
          <a:extLst>
            <a:ext uri="{FF2B5EF4-FFF2-40B4-BE49-F238E27FC236}">
              <a16:creationId xmlns:a16="http://schemas.microsoft.com/office/drawing/2014/main" id="{00000000-0008-0000-0100-000002080000}"/>
            </a:ext>
          </a:extLst>
        </xdr:cNvPr>
        <xdr:cNvSpPr>
          <a:spLocks noChangeArrowheads="1"/>
        </xdr:cNvSpPr>
      </xdr:nvSpPr>
      <xdr:spPr bwMode="auto">
        <a:xfrm>
          <a:off x="3200400" y="2876550"/>
          <a:ext cx="2286000" cy="504825"/>
        </a:xfrm>
        <a:prstGeom prst="wedgeRoundRectCallout">
          <a:avLst>
            <a:gd name="adj1" fmla="val -21959"/>
            <a:gd name="adj2" fmla="val -1952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月の間で国保に加入していない月数</a:t>
          </a:r>
        </a:p>
      </xdr:txBody>
    </xdr:sp>
    <xdr:clientData/>
  </xdr:twoCellAnchor>
  <xdr:twoCellAnchor>
    <xdr:from>
      <xdr:col>6</xdr:col>
      <xdr:colOff>180975</xdr:colOff>
      <xdr:row>13</xdr:row>
      <xdr:rowOff>76200</xdr:rowOff>
    </xdr:from>
    <xdr:to>
      <xdr:col>9</xdr:col>
      <xdr:colOff>276225</xdr:colOff>
      <xdr:row>16</xdr:row>
      <xdr:rowOff>66675</xdr:rowOff>
    </xdr:to>
    <xdr:sp macro="" textlink="">
      <xdr:nvSpPr>
        <xdr:cNvPr id="2051" name="AutoShape 3">
          <a:extLst>
            <a:ext uri="{FF2B5EF4-FFF2-40B4-BE49-F238E27FC236}">
              <a16:creationId xmlns:a16="http://schemas.microsoft.com/office/drawing/2014/main" id="{00000000-0008-0000-0100-000003080000}"/>
            </a:ext>
          </a:extLst>
        </xdr:cNvPr>
        <xdr:cNvSpPr>
          <a:spLocks noChangeArrowheads="1"/>
        </xdr:cNvSpPr>
      </xdr:nvSpPr>
      <xdr:spPr bwMode="auto">
        <a:xfrm>
          <a:off x="3981450" y="2324100"/>
          <a:ext cx="1676400" cy="504825"/>
        </a:xfrm>
        <a:prstGeom prst="wedgeRoundRectCallout">
          <a:avLst>
            <a:gd name="adj1" fmla="val 10796"/>
            <a:gd name="adj2" fmla="val -613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月の間で国保に加入している月数</a:t>
          </a:r>
        </a:p>
      </xdr:txBody>
    </xdr:sp>
    <xdr:clientData/>
  </xdr:twoCellAnchor>
  <xdr:twoCellAnchor>
    <xdr:from>
      <xdr:col>8</xdr:col>
      <xdr:colOff>390525</xdr:colOff>
      <xdr:row>20</xdr:row>
      <xdr:rowOff>57150</xdr:rowOff>
    </xdr:from>
    <xdr:to>
      <xdr:col>12</xdr:col>
      <xdr:colOff>95250</xdr:colOff>
      <xdr:row>24</xdr:row>
      <xdr:rowOff>9525</xdr:rowOff>
    </xdr:to>
    <xdr:sp macro="" textlink="">
      <xdr:nvSpPr>
        <xdr:cNvPr id="2052" name="AutoShape 4">
          <a:extLst>
            <a:ext uri="{FF2B5EF4-FFF2-40B4-BE49-F238E27FC236}">
              <a16:creationId xmlns:a16="http://schemas.microsoft.com/office/drawing/2014/main" id="{00000000-0008-0000-0100-000004080000}"/>
            </a:ext>
          </a:extLst>
        </xdr:cNvPr>
        <xdr:cNvSpPr>
          <a:spLocks noChangeArrowheads="1"/>
        </xdr:cNvSpPr>
      </xdr:nvSpPr>
      <xdr:spPr bwMode="auto">
        <a:xfrm>
          <a:off x="5086350" y="3505200"/>
          <a:ext cx="1619250" cy="638175"/>
        </a:xfrm>
        <a:prstGeom prst="wedgeRoundRectCallout">
          <a:avLst>
            <a:gd name="adj1" fmla="val 10000"/>
            <a:gd name="adj2" fmla="val -2350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介護保険分対象月数（</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歳以上</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歳未満）</a:t>
          </a:r>
        </a:p>
      </xdr:txBody>
    </xdr:sp>
    <xdr:clientData/>
  </xdr:twoCellAnchor>
  <xdr:twoCellAnchor>
    <xdr:from>
      <xdr:col>11</xdr:col>
      <xdr:colOff>66675</xdr:colOff>
      <xdr:row>11</xdr:row>
      <xdr:rowOff>9525</xdr:rowOff>
    </xdr:from>
    <xdr:to>
      <xdr:col>15</xdr:col>
      <xdr:colOff>485775</xdr:colOff>
      <xdr:row>19</xdr:row>
      <xdr:rowOff>152400</xdr:rowOff>
    </xdr:to>
    <xdr:sp macro="" textlink="">
      <xdr:nvSpPr>
        <xdr:cNvPr id="2054" name="AutoShape 6">
          <a:extLst>
            <a:ext uri="{FF2B5EF4-FFF2-40B4-BE49-F238E27FC236}">
              <a16:creationId xmlns:a16="http://schemas.microsoft.com/office/drawing/2014/main" id="{00000000-0008-0000-0100-000006080000}"/>
            </a:ext>
          </a:extLst>
        </xdr:cNvPr>
        <xdr:cNvSpPr>
          <a:spLocks noChangeArrowheads="1"/>
        </xdr:cNvSpPr>
      </xdr:nvSpPr>
      <xdr:spPr bwMode="auto">
        <a:xfrm>
          <a:off x="6419850" y="1905000"/>
          <a:ext cx="2733675" cy="1524000"/>
        </a:xfrm>
        <a:prstGeom prst="wedgeRoundRectCallout">
          <a:avLst>
            <a:gd name="adj1" fmla="val -35713"/>
            <a:gd name="adj2" fmla="val -606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①年度途中に</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歳（介護該当）に達した</a:t>
          </a:r>
        </a:p>
        <a:p>
          <a:pPr algn="l" rtl="0">
            <a:lnSpc>
              <a:spcPts val="1300"/>
            </a:lnSpc>
            <a:defRPr sz="1000"/>
          </a:pPr>
          <a:r>
            <a:rPr lang="ja-JP" altLang="en-US" sz="1100" b="0" i="0" u="none" strike="noStrike" baseline="0">
              <a:solidFill>
                <a:srgbClr val="000000"/>
              </a:solidFill>
              <a:latin typeface="ＭＳ Ｐゴシック"/>
              <a:ea typeface="ＭＳ Ｐゴシック"/>
            </a:rPr>
            <a:t>　 ら「１」を表示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②年度途中に</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歳（介護非該当）に達し</a:t>
          </a:r>
        </a:p>
        <a:p>
          <a:pPr algn="l" rtl="0">
            <a:lnSpc>
              <a:spcPts val="1300"/>
            </a:lnSpc>
            <a:defRPr sz="1000"/>
          </a:pPr>
          <a:r>
            <a:rPr lang="ja-JP" altLang="en-US" sz="1100" b="0" i="0" u="none" strike="noStrike" baseline="0">
              <a:solidFill>
                <a:srgbClr val="000000"/>
              </a:solidFill>
              <a:latin typeface="ＭＳ Ｐゴシック"/>
              <a:ea typeface="ＭＳ Ｐゴシック"/>
            </a:rPr>
            <a:t>　 たら「２」を表示</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③上記以外の誕生日の人は「０」を表示</a:t>
          </a:r>
        </a:p>
      </xdr:txBody>
    </xdr:sp>
    <xdr:clientData/>
  </xdr:twoCellAnchor>
  <xdr:twoCellAnchor>
    <xdr:from>
      <xdr:col>3</xdr:col>
      <xdr:colOff>571500</xdr:colOff>
      <xdr:row>27</xdr:row>
      <xdr:rowOff>9524</xdr:rowOff>
    </xdr:from>
    <xdr:to>
      <xdr:col>8</xdr:col>
      <xdr:colOff>95250</xdr:colOff>
      <xdr:row>39</xdr:row>
      <xdr:rowOff>142875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2657475" y="4657724"/>
          <a:ext cx="2133600" cy="2190751"/>
        </a:xfrm>
        <a:prstGeom prst="wedgeRoundRectCallout">
          <a:avLst>
            <a:gd name="adj1" fmla="val -41733"/>
            <a:gd name="adj2" fmla="val -169487"/>
            <a:gd name="adj3" fmla="val 16667"/>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91440" tIns="45720" rIns="91440" bIns="45720" rtlCol="0" anchor="t" upright="1"/>
        <a:lstStyle/>
        <a:p>
          <a:pPr algn="l">
            <a:lnSpc>
              <a:spcPts val="1200"/>
            </a:lnSpc>
          </a:pPr>
          <a:r>
            <a:rPr kumimoji="1" lang="ja-JP" altLang="en-US" sz="1100"/>
            <a:t>閏年の対応について</a:t>
          </a:r>
          <a:endParaRPr kumimoji="1" lang="en-US" altLang="ja-JP" sz="1100"/>
        </a:p>
        <a:p>
          <a:pPr algn="l">
            <a:lnSpc>
              <a:spcPts val="1200"/>
            </a:lnSpc>
          </a:pPr>
          <a:r>
            <a:rPr kumimoji="1" lang="ja-JP" altLang="en-US" sz="1100"/>
            <a:t>当セル（Ｄ１２）が閏年になる年度においても２．２９とせず、２．２８とすること。</a:t>
          </a:r>
          <a:endParaRPr kumimoji="1" lang="en-US" altLang="ja-JP" sz="1100"/>
        </a:p>
        <a:p>
          <a:pPr algn="l">
            <a:lnSpc>
              <a:spcPts val="1200"/>
            </a:lnSpc>
          </a:pPr>
          <a:r>
            <a:rPr kumimoji="1" lang="ja-JP" altLang="en-US" sz="1100"/>
            <a:t>後期高齢者医療では２．２９生まれを３．１生まれとみなして保険料を賦課するため、２月分は国保該当となる。（賦課上の月末日は常に２８になる）</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0</xdr:row>
      <xdr:rowOff>142876</xdr:rowOff>
    </xdr:from>
    <xdr:to>
      <xdr:col>18</xdr:col>
      <xdr:colOff>409575</xdr:colOff>
      <xdr:row>7</xdr:row>
      <xdr:rowOff>19051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172450" y="142876"/>
          <a:ext cx="3038475" cy="110490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200025</xdr:colOff>
      <xdr:row>2</xdr:row>
      <xdr:rowOff>142875</xdr:rowOff>
    </xdr:from>
    <xdr:to>
      <xdr:col>30</xdr:col>
      <xdr:colOff>495300</xdr:colOff>
      <xdr:row>8</xdr:row>
      <xdr:rowOff>38100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12763500" y="504825"/>
          <a:ext cx="3038475" cy="971550"/>
        </a:xfrm>
        <a:prstGeom prst="wedgeRoundRectCallout">
          <a:avLst>
            <a:gd name="adj1" fmla="val -74125"/>
            <a:gd name="adj2" fmla="val 772"/>
            <a:gd name="adj3" fmla="val 16667"/>
          </a:avLst>
        </a:prstGeom>
        <a:solidFill>
          <a:sysClr val="window" lastClr="FFFFFF"/>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t" upright="1"/>
        <a:lstStyle/>
        <a:p>
          <a:pPr algn="l"/>
          <a:r>
            <a:rPr kumimoji="1" lang="ja-JP" altLang="en-US" sz="1100"/>
            <a:t>所得換算式に変更があった場合のみ変更になった箇所（セル）を編集する。「所得金額」欄はいじらない。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spDef>
    <a:lnDef>
      <a:spPr bwMode="auto">
        <a:xfrm>
          <a:off x="0" y="0"/>
          <a:ext cx="1" cy="1"/>
        </a:xfrm>
        <a:custGeom>
          <a:avLst/>
          <a:gdLst/>
          <a:ahLst/>
          <a:cxnLst/>
          <a:rect l="0" t="0" r="0" b="0"/>
          <a:pathLst/>
        </a:custGeom>
        <a:solidFill>
          <a:srgbClr val="008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3:AL105"/>
  <sheetViews>
    <sheetView showGridLines="0" tabSelected="1" view="pageBreakPreview" topLeftCell="A12" zoomScale="70" zoomScaleNormal="100" zoomScaleSheetLayoutView="70" workbookViewId="0">
      <selection activeCell="D30" sqref="D30:E30"/>
    </sheetView>
  </sheetViews>
  <sheetFormatPr defaultRowHeight="13.5" x14ac:dyDescent="0.15"/>
  <cols>
    <col min="1" max="1" width="1.125" style="2" customWidth="1"/>
    <col min="2" max="2" width="3" style="2" customWidth="1"/>
    <col min="3" max="3" width="3.625" style="2" customWidth="1"/>
    <col min="4" max="4" width="3.875" style="2" customWidth="1"/>
    <col min="5" max="5" width="4.5" style="2" customWidth="1"/>
    <col min="6" max="6" width="3.75" style="2" customWidth="1"/>
    <col min="7" max="13" width="3.625" style="2" customWidth="1"/>
    <col min="14" max="14" width="4.875" style="2" customWidth="1"/>
    <col min="15" max="27" width="3.625" style="2" customWidth="1"/>
    <col min="28" max="28" width="5" style="2" customWidth="1"/>
    <col min="29" max="29" width="3.25" style="2" customWidth="1"/>
    <col min="30" max="30" width="1" style="2" customWidth="1"/>
    <col min="31" max="31" width="2.5" style="2" customWidth="1"/>
    <col min="32" max="32" width="3.625" style="2" customWidth="1"/>
    <col min="33" max="33" width="3.125" style="2" customWidth="1"/>
    <col min="34" max="34" width="9.625" style="2" customWidth="1"/>
    <col min="35" max="35" width="3.625" style="2" customWidth="1"/>
    <col min="36" max="36" width="6" style="2" customWidth="1"/>
    <col min="37" max="16384" width="9" style="2"/>
  </cols>
  <sheetData>
    <row r="3" spans="2:35" ht="30.75" x14ac:dyDescent="0.15">
      <c r="G3" s="151" t="s">
        <v>257</v>
      </c>
      <c r="AF3" s="185" t="s">
        <v>258</v>
      </c>
      <c r="AG3" s="185"/>
      <c r="AH3" s="185"/>
      <c r="AI3" s="185"/>
    </row>
    <row r="5" spans="2:35" ht="24.75" customHeight="1" x14ac:dyDescent="0.15">
      <c r="B5" s="142"/>
      <c r="H5" s="152" t="s">
        <v>245</v>
      </c>
    </row>
    <row r="6" spans="2:35" ht="12" customHeight="1" x14ac:dyDescent="0.15">
      <c r="H6" s="152"/>
    </row>
    <row r="7" spans="2:35" ht="15" customHeight="1" x14ac:dyDescent="0.15"/>
    <row r="8" spans="2:35" ht="15" customHeight="1" x14ac:dyDescent="0.15">
      <c r="E8" s="211" t="s">
        <v>252</v>
      </c>
      <c r="F8" s="211"/>
      <c r="G8" s="211"/>
      <c r="H8" s="211"/>
      <c r="I8" s="211"/>
      <c r="J8" s="211"/>
      <c r="K8" s="211"/>
      <c r="L8" s="211"/>
      <c r="M8" s="211"/>
      <c r="N8" s="211"/>
      <c r="O8" s="211"/>
      <c r="P8" s="211"/>
      <c r="Q8" s="211"/>
      <c r="R8" s="211"/>
      <c r="S8" s="211"/>
      <c r="T8" s="211"/>
      <c r="U8" s="211"/>
      <c r="V8" s="211"/>
      <c r="W8" s="211"/>
      <c r="X8" s="211"/>
      <c r="Y8" s="211"/>
      <c r="Z8" s="211"/>
      <c r="AA8" s="211"/>
      <c r="AB8" s="211"/>
    </row>
    <row r="9" spans="2:35" ht="15" customHeight="1" x14ac:dyDescent="0.15">
      <c r="E9" s="211" t="s">
        <v>253</v>
      </c>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row>
    <row r="10" spans="2:35" ht="15" customHeight="1" x14ac:dyDescent="0.15">
      <c r="E10" s="211" t="s">
        <v>255</v>
      </c>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row>
    <row r="11" spans="2:35" ht="15" customHeight="1" x14ac:dyDescent="0.15">
      <c r="E11" s="211" t="s">
        <v>246</v>
      </c>
      <c r="F11" s="211"/>
      <c r="G11" s="211"/>
      <c r="H11" s="211"/>
      <c r="I11" s="211"/>
      <c r="J11" s="211"/>
      <c r="K11" s="211"/>
      <c r="L11" s="211"/>
      <c r="M11" s="211"/>
      <c r="N11" s="211"/>
      <c r="O11" s="211"/>
      <c r="P11" s="211"/>
      <c r="Q11" s="211"/>
      <c r="R11" s="211"/>
      <c r="S11" s="211"/>
      <c r="T11" s="211"/>
      <c r="U11" s="211"/>
      <c r="V11" s="211"/>
      <c r="W11" s="211"/>
      <c r="X11" s="211"/>
      <c r="Y11" s="211"/>
      <c r="Z11" s="211"/>
      <c r="AA11" s="211"/>
      <c r="AB11" s="211"/>
    </row>
    <row r="12" spans="2:35" ht="15" customHeight="1" x14ac:dyDescent="0.15">
      <c r="E12" s="153"/>
    </row>
    <row r="13" spans="2:35" ht="15" customHeight="1" x14ac:dyDescent="0.15">
      <c r="E13" s="211" t="s">
        <v>259</v>
      </c>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row>
    <row r="14" spans="2:35" ht="15" customHeight="1" x14ac:dyDescent="0.15">
      <c r="E14" s="3"/>
    </row>
    <row r="15" spans="2:35" ht="15" customHeight="1" x14ac:dyDescent="0.15">
      <c r="E15" s="211" t="s">
        <v>260</v>
      </c>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row>
    <row r="16" spans="2:35" ht="15" customHeight="1" x14ac:dyDescent="0.15">
      <c r="E16" s="310" t="s">
        <v>247</v>
      </c>
      <c r="F16" s="310"/>
      <c r="G16" s="310"/>
      <c r="H16" s="310"/>
      <c r="I16" s="310"/>
      <c r="J16" s="310"/>
      <c r="K16" s="310"/>
      <c r="L16" s="310"/>
      <c r="M16" s="310"/>
      <c r="N16" s="310"/>
      <c r="O16" s="310"/>
      <c r="P16" s="310"/>
      <c r="Q16" s="310"/>
      <c r="R16" s="310"/>
      <c r="S16" s="310"/>
      <c r="T16" s="310"/>
      <c r="U16" s="310"/>
      <c r="V16" s="310"/>
      <c r="W16" s="310"/>
      <c r="X16" s="310"/>
      <c r="Y16" s="310"/>
      <c r="Z16" s="310"/>
      <c r="AA16" s="310"/>
      <c r="AB16" s="310"/>
    </row>
    <row r="17" spans="2:36" ht="15" customHeight="1" x14ac:dyDescent="0.15">
      <c r="E17" s="211" t="s">
        <v>248</v>
      </c>
      <c r="F17" s="211"/>
      <c r="G17" s="211"/>
      <c r="H17" s="211"/>
      <c r="I17" s="211"/>
      <c r="J17" s="211"/>
      <c r="K17" s="211"/>
      <c r="L17" s="211"/>
      <c r="M17" s="211"/>
      <c r="N17" s="211"/>
      <c r="O17" s="211"/>
      <c r="P17" s="211"/>
      <c r="Q17" s="211"/>
      <c r="R17" s="211"/>
      <c r="S17" s="211"/>
      <c r="T17" s="211"/>
      <c r="U17" s="211"/>
      <c r="V17" s="211"/>
      <c r="W17" s="211"/>
      <c r="X17" s="211"/>
      <c r="Y17" s="211"/>
      <c r="Z17" s="211"/>
      <c r="AA17" s="211"/>
      <c r="AB17" s="211"/>
    </row>
    <row r="18" spans="2:36" ht="15" customHeight="1" x14ac:dyDescent="0.15">
      <c r="E18" s="3"/>
    </row>
    <row r="19" spans="2:36" ht="15" customHeight="1" x14ac:dyDescent="0.15">
      <c r="E19" s="211" t="s">
        <v>261</v>
      </c>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row>
    <row r="20" spans="2:36" ht="15" customHeight="1" x14ac:dyDescent="0.15">
      <c r="E20" s="3"/>
    </row>
    <row r="21" spans="2:36" ht="15" customHeight="1" x14ac:dyDescent="0.15">
      <c r="E21" s="211" t="s">
        <v>254</v>
      </c>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row>
    <row r="22" spans="2:36" ht="15" customHeight="1" x14ac:dyDescent="0.15">
      <c r="E22" s="212" t="s">
        <v>249</v>
      </c>
      <c r="F22" s="212"/>
      <c r="G22" s="212"/>
      <c r="H22" s="212"/>
      <c r="I22" s="212"/>
      <c r="J22" s="212"/>
      <c r="K22" s="212"/>
      <c r="L22" s="212"/>
      <c r="M22" s="212"/>
      <c r="N22" s="212"/>
      <c r="O22" s="212"/>
      <c r="P22" s="212"/>
      <c r="Q22" s="212"/>
      <c r="R22" s="212"/>
      <c r="S22" s="212"/>
      <c r="T22" s="212"/>
      <c r="U22" s="212"/>
      <c r="V22" s="212"/>
      <c r="W22" s="212"/>
      <c r="X22" s="212"/>
      <c r="Y22" s="212"/>
      <c r="Z22" s="212"/>
      <c r="AA22" s="212"/>
    </row>
    <row r="23" spans="2:36" ht="15" customHeight="1" thickBot="1" x14ac:dyDescent="0.2">
      <c r="E23" s="178"/>
    </row>
    <row r="24" spans="2:36" ht="16.5" customHeight="1" thickTop="1" thickBot="1" x14ac:dyDescent="0.2">
      <c r="D24" s="201" t="s">
        <v>0</v>
      </c>
      <c r="E24" s="202"/>
      <c r="F24" s="202"/>
      <c r="G24" s="202"/>
      <c r="H24" s="202"/>
      <c r="I24" s="202"/>
      <c r="J24" s="202"/>
      <c r="K24" s="202"/>
      <c r="L24" s="202"/>
      <c r="M24" s="202"/>
      <c r="N24" s="202"/>
      <c r="O24" s="202"/>
      <c r="P24" s="202"/>
      <c r="Q24" s="202"/>
      <c r="R24" s="202"/>
      <c r="S24" s="202"/>
      <c r="T24" s="202"/>
      <c r="U24" s="202"/>
      <c r="V24" s="202"/>
      <c r="W24" s="202"/>
      <c r="X24" s="202"/>
      <c r="Y24" s="202"/>
      <c r="Z24" s="202"/>
      <c r="AA24" s="203"/>
      <c r="AD24" s="115"/>
      <c r="AE24" s="115"/>
      <c r="AF24" s="115"/>
      <c r="AG24" s="115"/>
    </row>
    <row r="25" spans="2:36" ht="16.5" customHeight="1" thickTop="1" thickBot="1" x14ac:dyDescent="0.2">
      <c r="D25" s="271" t="s">
        <v>33</v>
      </c>
      <c r="E25" s="272"/>
      <c r="F25" s="221" t="s">
        <v>34</v>
      </c>
      <c r="G25" s="221"/>
      <c r="H25" s="221"/>
      <c r="I25" s="221"/>
      <c r="J25" s="221"/>
      <c r="K25" s="221"/>
      <c r="L25" s="221"/>
      <c r="M25" s="221"/>
      <c r="N25" s="221"/>
      <c r="O25" s="221" t="s">
        <v>35</v>
      </c>
      <c r="P25" s="221"/>
      <c r="Q25" s="221"/>
      <c r="R25" s="221"/>
      <c r="S25" s="221"/>
      <c r="T25" s="221"/>
      <c r="U25" s="221"/>
      <c r="V25" s="221"/>
      <c r="W25" s="221"/>
      <c r="X25" s="221"/>
      <c r="Y25" s="221"/>
      <c r="Z25" s="221"/>
      <c r="AA25" s="116" t="s">
        <v>36</v>
      </c>
      <c r="AB25" s="117"/>
      <c r="AC25" s="115"/>
      <c r="AD25" s="218" t="s">
        <v>1</v>
      </c>
      <c r="AE25" s="218"/>
      <c r="AF25" s="218"/>
      <c r="AG25" s="218"/>
      <c r="AH25" s="118" t="s">
        <v>150</v>
      </c>
    </row>
    <row r="26" spans="2:36" ht="16.5" customHeight="1" thickTop="1" thickBot="1" x14ac:dyDescent="0.2">
      <c r="D26" s="273" t="s">
        <v>2</v>
      </c>
      <c r="E26" s="274"/>
      <c r="F26" s="263" t="s">
        <v>3</v>
      </c>
      <c r="G26" s="263"/>
      <c r="H26" s="263"/>
      <c r="I26" s="263" t="s">
        <v>4</v>
      </c>
      <c r="J26" s="263"/>
      <c r="K26" s="263"/>
      <c r="L26" s="265" t="s">
        <v>5</v>
      </c>
      <c r="M26" s="266"/>
      <c r="N26" s="267"/>
      <c r="O26" s="190" t="s">
        <v>6</v>
      </c>
      <c r="P26" s="190"/>
      <c r="Q26" s="190"/>
      <c r="R26" s="190"/>
      <c r="S26" s="190"/>
      <c r="T26" s="190"/>
      <c r="U26" s="190"/>
      <c r="V26" s="190"/>
      <c r="W26" s="190"/>
      <c r="X26" s="190"/>
      <c r="Y26" s="190"/>
      <c r="Z26" s="190"/>
      <c r="AA26" s="204"/>
      <c r="AB26" s="194" t="s">
        <v>7</v>
      </c>
      <c r="AC26" s="195"/>
      <c r="AD26" s="195"/>
      <c r="AE26" s="195" t="s">
        <v>8</v>
      </c>
      <c r="AF26" s="195"/>
      <c r="AG26" s="198"/>
      <c r="AH26" s="186" t="s">
        <v>149</v>
      </c>
    </row>
    <row r="27" spans="2:36" ht="16.5" customHeight="1" thickTop="1" thickBot="1" x14ac:dyDescent="0.2">
      <c r="D27" s="275"/>
      <c r="E27" s="276"/>
      <c r="F27" s="264"/>
      <c r="G27" s="264"/>
      <c r="H27" s="264"/>
      <c r="I27" s="264"/>
      <c r="J27" s="264"/>
      <c r="K27" s="264"/>
      <c r="L27" s="268"/>
      <c r="M27" s="269"/>
      <c r="N27" s="270"/>
      <c r="O27" s="119" t="s">
        <v>9</v>
      </c>
      <c r="P27" s="120" t="s">
        <v>10</v>
      </c>
      <c r="Q27" s="120" t="s">
        <v>11</v>
      </c>
      <c r="R27" s="120" t="s">
        <v>12</v>
      </c>
      <c r="S27" s="120" t="s">
        <v>13</v>
      </c>
      <c r="T27" s="120" t="s">
        <v>14</v>
      </c>
      <c r="U27" s="120" t="s">
        <v>15</v>
      </c>
      <c r="V27" s="120" t="s">
        <v>16</v>
      </c>
      <c r="W27" s="120" t="s">
        <v>17</v>
      </c>
      <c r="X27" s="120" t="s">
        <v>18</v>
      </c>
      <c r="Y27" s="120" t="s">
        <v>19</v>
      </c>
      <c r="Z27" s="121" t="s">
        <v>20</v>
      </c>
      <c r="AA27" s="205"/>
      <c r="AB27" s="196"/>
      <c r="AC27" s="197"/>
      <c r="AD27" s="197"/>
      <c r="AE27" s="197"/>
      <c r="AF27" s="197"/>
      <c r="AG27" s="199"/>
      <c r="AH27" s="187"/>
    </row>
    <row r="28" spans="2:36" ht="16.5" customHeight="1" thickBot="1" x14ac:dyDescent="0.2">
      <c r="B28" s="215" t="s">
        <v>21</v>
      </c>
      <c r="C28" s="216"/>
      <c r="D28" s="213">
        <v>20435</v>
      </c>
      <c r="E28" s="214"/>
      <c r="F28" s="193">
        <v>3000000</v>
      </c>
      <c r="G28" s="193"/>
      <c r="H28" s="193"/>
      <c r="I28" s="193">
        <v>1500000</v>
      </c>
      <c r="J28" s="193"/>
      <c r="K28" s="193"/>
      <c r="L28" s="193">
        <v>300000</v>
      </c>
      <c r="M28" s="193"/>
      <c r="N28" s="193"/>
      <c r="O28" s="122"/>
      <c r="P28" s="123"/>
      <c r="Q28" s="123"/>
      <c r="R28" s="123">
        <v>3</v>
      </c>
      <c r="S28" s="123">
        <v>3</v>
      </c>
      <c r="T28" s="123">
        <v>3</v>
      </c>
      <c r="U28" s="123">
        <v>3</v>
      </c>
      <c r="V28" s="123">
        <v>3</v>
      </c>
      <c r="W28" s="123">
        <v>3</v>
      </c>
      <c r="X28" s="123">
        <v>3</v>
      </c>
      <c r="Y28" s="123">
        <v>3</v>
      </c>
      <c r="Z28" s="124">
        <v>3</v>
      </c>
      <c r="AA28" s="125">
        <v>1</v>
      </c>
      <c r="AB28" s="209">
        <v>1920000</v>
      </c>
      <c r="AC28" s="207"/>
      <c r="AD28" s="208"/>
      <c r="AE28" s="206">
        <v>400000</v>
      </c>
      <c r="AF28" s="207"/>
      <c r="AG28" s="208"/>
      <c r="AH28" s="126" t="s">
        <v>114</v>
      </c>
      <c r="AI28" s="127"/>
      <c r="AJ28" s="127"/>
    </row>
    <row r="29" spans="2:36" ht="16.5" customHeight="1" x14ac:dyDescent="0.15">
      <c r="B29" s="217" t="s">
        <v>22</v>
      </c>
      <c r="C29" s="217"/>
      <c r="D29" s="219"/>
      <c r="E29" s="219"/>
      <c r="F29" s="220"/>
      <c r="G29" s="220"/>
      <c r="H29" s="220"/>
      <c r="I29" s="220"/>
      <c r="J29" s="220"/>
      <c r="K29" s="220"/>
      <c r="L29" s="220"/>
      <c r="M29" s="220"/>
      <c r="N29" s="220"/>
      <c r="O29" s="154" t="str">
        <f>計算式!B7</f>
        <v/>
      </c>
      <c r="P29" s="155" t="str">
        <f>計算式!C7</f>
        <v/>
      </c>
      <c r="Q29" s="156" t="str">
        <f>計算式!D7</f>
        <v/>
      </c>
      <c r="R29" s="156" t="str">
        <f>計算式!E7</f>
        <v/>
      </c>
      <c r="S29" s="156" t="str">
        <f>計算式!F7</f>
        <v/>
      </c>
      <c r="T29" s="156" t="str">
        <f>計算式!G7</f>
        <v/>
      </c>
      <c r="U29" s="156" t="str">
        <f>計算式!H7</f>
        <v/>
      </c>
      <c r="V29" s="156" t="str">
        <f>計算式!I7</f>
        <v/>
      </c>
      <c r="W29" s="156" t="str">
        <f>計算式!J7</f>
        <v/>
      </c>
      <c r="X29" s="156" t="str">
        <f>計算式!K7</f>
        <v/>
      </c>
      <c r="Y29" s="156" t="str">
        <f>計算式!L7</f>
        <v/>
      </c>
      <c r="Z29" s="157" t="str">
        <f>計算式!M7</f>
        <v/>
      </c>
      <c r="AA29" s="179" t="str">
        <f>IF(D29&lt;設定!$C$1,IF(AE29&gt;0,1,""),"")</f>
        <v/>
      </c>
      <c r="AB29" s="188">
        <f>計算式!B34</f>
        <v>0</v>
      </c>
      <c r="AC29" s="189"/>
      <c r="AD29" s="189"/>
      <c r="AE29" s="189">
        <f>計算式!I34</f>
        <v>0</v>
      </c>
      <c r="AF29" s="189"/>
      <c r="AG29" s="189"/>
      <c r="AH29" s="170"/>
    </row>
    <row r="30" spans="2:36" ht="16.5" customHeight="1" x14ac:dyDescent="0.15">
      <c r="B30" s="210" t="s">
        <v>23</v>
      </c>
      <c r="C30" s="210"/>
      <c r="D30" s="231"/>
      <c r="E30" s="231"/>
      <c r="F30" s="234"/>
      <c r="G30" s="235"/>
      <c r="H30" s="236"/>
      <c r="I30" s="234"/>
      <c r="J30" s="235"/>
      <c r="K30" s="236"/>
      <c r="L30" s="191"/>
      <c r="M30" s="191"/>
      <c r="N30" s="191"/>
      <c r="O30" s="158" t="str">
        <f>計算式!B8</f>
        <v/>
      </c>
      <c r="P30" s="159" t="str">
        <f>計算式!C8</f>
        <v/>
      </c>
      <c r="Q30" s="159" t="str">
        <f>計算式!D8</f>
        <v/>
      </c>
      <c r="R30" s="159" t="str">
        <f>計算式!E8</f>
        <v/>
      </c>
      <c r="S30" s="159" t="str">
        <f>計算式!F8</f>
        <v/>
      </c>
      <c r="T30" s="159" t="str">
        <f>計算式!G8</f>
        <v/>
      </c>
      <c r="U30" s="159" t="str">
        <f>計算式!H8</f>
        <v/>
      </c>
      <c r="V30" s="159" t="str">
        <f>計算式!I8</f>
        <v/>
      </c>
      <c r="W30" s="159" t="str">
        <f>計算式!J8</f>
        <v/>
      </c>
      <c r="X30" s="159" t="str">
        <f>計算式!K8</f>
        <v/>
      </c>
      <c r="Y30" s="159" t="str">
        <f>計算式!L8</f>
        <v/>
      </c>
      <c r="Z30" s="160" t="str">
        <f>計算式!M8</f>
        <v/>
      </c>
      <c r="AA30" s="180" t="str">
        <f>IF(D30&lt;設定!$C$1,IF(AE30&gt;0,1,""),"")</f>
        <v/>
      </c>
      <c r="AB30" s="200">
        <f>計算式!B35</f>
        <v>0</v>
      </c>
      <c r="AC30" s="192"/>
      <c r="AD30" s="192"/>
      <c r="AE30" s="192">
        <f>計算式!I35</f>
        <v>0</v>
      </c>
      <c r="AF30" s="192"/>
      <c r="AG30" s="192"/>
      <c r="AH30" s="171"/>
    </row>
    <row r="31" spans="2:36" ht="16.5" customHeight="1" x14ac:dyDescent="0.15">
      <c r="B31" s="210" t="s">
        <v>24</v>
      </c>
      <c r="C31" s="210"/>
      <c r="D31" s="231"/>
      <c r="E31" s="231"/>
      <c r="F31" s="234"/>
      <c r="G31" s="235"/>
      <c r="H31" s="236"/>
      <c r="I31" s="234"/>
      <c r="J31" s="235"/>
      <c r="K31" s="236"/>
      <c r="L31" s="191"/>
      <c r="M31" s="191"/>
      <c r="N31" s="191"/>
      <c r="O31" s="158" t="str">
        <f>計算式!B9</f>
        <v/>
      </c>
      <c r="P31" s="159" t="str">
        <f>計算式!C9</f>
        <v/>
      </c>
      <c r="Q31" s="161" t="str">
        <f>計算式!D9</f>
        <v/>
      </c>
      <c r="R31" s="161" t="str">
        <f>計算式!E9</f>
        <v/>
      </c>
      <c r="S31" s="161" t="str">
        <f>計算式!F9</f>
        <v/>
      </c>
      <c r="T31" s="161" t="str">
        <f>計算式!G9</f>
        <v/>
      </c>
      <c r="U31" s="161" t="str">
        <f>計算式!H9</f>
        <v/>
      </c>
      <c r="V31" s="161" t="str">
        <f>計算式!I9</f>
        <v/>
      </c>
      <c r="W31" s="161" t="str">
        <f>計算式!J9</f>
        <v/>
      </c>
      <c r="X31" s="161" t="str">
        <f>計算式!K9</f>
        <v/>
      </c>
      <c r="Y31" s="161" t="str">
        <f>計算式!L9</f>
        <v/>
      </c>
      <c r="Z31" s="162" t="str">
        <f>計算式!M9</f>
        <v/>
      </c>
      <c r="AA31" s="180" t="str">
        <f>IF(D31&lt;設定!$C$1,IF(AE31&gt;0,1,""),"")</f>
        <v/>
      </c>
      <c r="AB31" s="200">
        <f>計算式!B36</f>
        <v>0</v>
      </c>
      <c r="AC31" s="192"/>
      <c r="AD31" s="192"/>
      <c r="AE31" s="192">
        <f>計算式!I36</f>
        <v>0</v>
      </c>
      <c r="AF31" s="192"/>
      <c r="AG31" s="192"/>
      <c r="AH31" s="172"/>
    </row>
    <row r="32" spans="2:36" ht="16.5" customHeight="1" x14ac:dyDescent="0.15">
      <c r="B32" s="210" t="s">
        <v>25</v>
      </c>
      <c r="C32" s="210"/>
      <c r="D32" s="231"/>
      <c r="E32" s="231"/>
      <c r="F32" s="234"/>
      <c r="G32" s="235"/>
      <c r="H32" s="236"/>
      <c r="I32" s="234"/>
      <c r="J32" s="235"/>
      <c r="K32" s="236"/>
      <c r="L32" s="191"/>
      <c r="M32" s="191"/>
      <c r="N32" s="191"/>
      <c r="O32" s="163" t="str">
        <f>計算式!B10</f>
        <v/>
      </c>
      <c r="P32" s="161" t="str">
        <f>計算式!C10</f>
        <v/>
      </c>
      <c r="Q32" s="161" t="str">
        <f>計算式!D10</f>
        <v/>
      </c>
      <c r="R32" s="161" t="str">
        <f>計算式!E10</f>
        <v/>
      </c>
      <c r="S32" s="161" t="str">
        <f>計算式!F10</f>
        <v/>
      </c>
      <c r="T32" s="161" t="str">
        <f>計算式!G10</f>
        <v/>
      </c>
      <c r="U32" s="161" t="str">
        <f>計算式!H10</f>
        <v/>
      </c>
      <c r="V32" s="161" t="str">
        <f>計算式!I10</f>
        <v/>
      </c>
      <c r="W32" s="161" t="str">
        <f>計算式!J10</f>
        <v/>
      </c>
      <c r="X32" s="161" t="str">
        <f>計算式!K10</f>
        <v/>
      </c>
      <c r="Y32" s="161" t="str">
        <f>計算式!L10</f>
        <v/>
      </c>
      <c r="Z32" s="162" t="str">
        <f>計算式!M10</f>
        <v/>
      </c>
      <c r="AA32" s="180" t="str">
        <f>IF(D32&lt;設定!$C$1,IF(AE32&gt;0,1,""),"")</f>
        <v/>
      </c>
      <c r="AB32" s="200">
        <f>計算式!B37</f>
        <v>0</v>
      </c>
      <c r="AC32" s="192"/>
      <c r="AD32" s="192"/>
      <c r="AE32" s="192">
        <f>計算式!I37</f>
        <v>0</v>
      </c>
      <c r="AF32" s="192"/>
      <c r="AG32" s="192"/>
      <c r="AH32" s="172"/>
    </row>
    <row r="33" spans="2:34" ht="16.5" customHeight="1" x14ac:dyDescent="0.15">
      <c r="B33" s="210" t="s">
        <v>26</v>
      </c>
      <c r="C33" s="210"/>
      <c r="D33" s="231"/>
      <c r="E33" s="231"/>
      <c r="F33" s="234"/>
      <c r="G33" s="235"/>
      <c r="H33" s="236"/>
      <c r="I33" s="234"/>
      <c r="J33" s="235"/>
      <c r="K33" s="236"/>
      <c r="L33" s="191"/>
      <c r="M33" s="191"/>
      <c r="N33" s="191"/>
      <c r="O33" s="163" t="str">
        <f>計算式!B11</f>
        <v/>
      </c>
      <c r="P33" s="161" t="str">
        <f>計算式!C11</f>
        <v/>
      </c>
      <c r="Q33" s="161" t="str">
        <f>計算式!D11</f>
        <v/>
      </c>
      <c r="R33" s="161" t="str">
        <f>計算式!E11</f>
        <v/>
      </c>
      <c r="S33" s="161" t="str">
        <f>計算式!F11</f>
        <v/>
      </c>
      <c r="T33" s="161" t="str">
        <f>計算式!G11</f>
        <v/>
      </c>
      <c r="U33" s="161" t="str">
        <f>計算式!H11</f>
        <v/>
      </c>
      <c r="V33" s="161" t="str">
        <f>計算式!I11</f>
        <v/>
      </c>
      <c r="W33" s="161" t="str">
        <f>計算式!J11</f>
        <v/>
      </c>
      <c r="X33" s="161" t="str">
        <f>計算式!K11</f>
        <v/>
      </c>
      <c r="Y33" s="161" t="str">
        <f>計算式!L11</f>
        <v/>
      </c>
      <c r="Z33" s="162" t="str">
        <f>計算式!M11</f>
        <v/>
      </c>
      <c r="AA33" s="180" t="str">
        <f>IF(D33&lt;設定!$C$1,IF(AE33&gt;0,1,""),"")</f>
        <v/>
      </c>
      <c r="AB33" s="200">
        <f>計算式!B38</f>
        <v>0</v>
      </c>
      <c r="AC33" s="192"/>
      <c r="AD33" s="192"/>
      <c r="AE33" s="192">
        <f>計算式!I38</f>
        <v>0</v>
      </c>
      <c r="AF33" s="192"/>
      <c r="AG33" s="192"/>
      <c r="AH33" s="172"/>
    </row>
    <row r="34" spans="2:34" ht="16.5" customHeight="1" x14ac:dyDescent="0.15">
      <c r="B34" s="210" t="s">
        <v>27</v>
      </c>
      <c r="C34" s="210"/>
      <c r="D34" s="231"/>
      <c r="E34" s="231"/>
      <c r="F34" s="234"/>
      <c r="G34" s="235"/>
      <c r="H34" s="236"/>
      <c r="I34" s="234"/>
      <c r="J34" s="235"/>
      <c r="K34" s="236"/>
      <c r="L34" s="191"/>
      <c r="M34" s="191"/>
      <c r="N34" s="191"/>
      <c r="O34" s="163" t="str">
        <f>計算式!B12</f>
        <v/>
      </c>
      <c r="P34" s="161" t="str">
        <f>計算式!C12</f>
        <v/>
      </c>
      <c r="Q34" s="161" t="str">
        <f>計算式!D12</f>
        <v/>
      </c>
      <c r="R34" s="161" t="str">
        <f>計算式!E12</f>
        <v/>
      </c>
      <c r="S34" s="161" t="str">
        <f>計算式!F12</f>
        <v/>
      </c>
      <c r="T34" s="161" t="str">
        <f>計算式!G12</f>
        <v/>
      </c>
      <c r="U34" s="161" t="str">
        <f>計算式!H12</f>
        <v/>
      </c>
      <c r="V34" s="161" t="str">
        <f>計算式!I12</f>
        <v/>
      </c>
      <c r="W34" s="161" t="str">
        <f>計算式!J12</f>
        <v/>
      </c>
      <c r="X34" s="161" t="str">
        <f>計算式!K12</f>
        <v/>
      </c>
      <c r="Y34" s="161" t="str">
        <f>計算式!L12</f>
        <v/>
      </c>
      <c r="Z34" s="162" t="str">
        <f>計算式!M12</f>
        <v/>
      </c>
      <c r="AA34" s="180" t="str">
        <f>IF(D34&lt;設定!$C$1,IF(AE34&gt;0,1,""),"")</f>
        <v/>
      </c>
      <c r="AB34" s="200">
        <f>計算式!B39</f>
        <v>0</v>
      </c>
      <c r="AC34" s="192"/>
      <c r="AD34" s="192"/>
      <c r="AE34" s="192">
        <f>計算式!I39</f>
        <v>0</v>
      </c>
      <c r="AF34" s="192"/>
      <c r="AG34" s="192"/>
      <c r="AH34" s="173"/>
    </row>
    <row r="35" spans="2:34" ht="16.5" customHeight="1" x14ac:dyDescent="0.15">
      <c r="B35" s="210" t="s">
        <v>28</v>
      </c>
      <c r="C35" s="210"/>
      <c r="D35" s="231"/>
      <c r="E35" s="231"/>
      <c r="F35" s="234"/>
      <c r="G35" s="235"/>
      <c r="H35" s="236"/>
      <c r="I35" s="234"/>
      <c r="J35" s="235"/>
      <c r="K35" s="236"/>
      <c r="L35" s="191"/>
      <c r="M35" s="191"/>
      <c r="N35" s="191"/>
      <c r="O35" s="163" t="str">
        <f>計算式!B13</f>
        <v/>
      </c>
      <c r="P35" s="161" t="str">
        <f>計算式!C13</f>
        <v/>
      </c>
      <c r="Q35" s="161" t="str">
        <f>計算式!D13</f>
        <v/>
      </c>
      <c r="R35" s="161" t="str">
        <f>計算式!E13</f>
        <v/>
      </c>
      <c r="S35" s="161" t="str">
        <f>計算式!F13</f>
        <v/>
      </c>
      <c r="T35" s="161" t="str">
        <f>計算式!G13</f>
        <v/>
      </c>
      <c r="U35" s="161" t="str">
        <f>計算式!H13</f>
        <v/>
      </c>
      <c r="V35" s="161" t="str">
        <f>計算式!I13</f>
        <v/>
      </c>
      <c r="W35" s="161" t="str">
        <f>計算式!J13</f>
        <v/>
      </c>
      <c r="X35" s="161" t="str">
        <f>計算式!K13</f>
        <v/>
      </c>
      <c r="Y35" s="161" t="str">
        <f>計算式!L13</f>
        <v/>
      </c>
      <c r="Z35" s="162" t="str">
        <f>計算式!M13</f>
        <v/>
      </c>
      <c r="AA35" s="180" t="str">
        <f>IF(D35&lt;設定!$C$1,IF(AE35&gt;0,1,""),"")</f>
        <v/>
      </c>
      <c r="AB35" s="200">
        <f>計算式!B40</f>
        <v>0</v>
      </c>
      <c r="AC35" s="192"/>
      <c r="AD35" s="192"/>
      <c r="AE35" s="192">
        <f>計算式!I40</f>
        <v>0</v>
      </c>
      <c r="AF35" s="192"/>
      <c r="AG35" s="192"/>
      <c r="AH35" s="171"/>
    </row>
    <row r="36" spans="2:34" ht="16.5" customHeight="1" x14ac:dyDescent="0.15">
      <c r="B36" s="210" t="s">
        <v>29</v>
      </c>
      <c r="C36" s="210"/>
      <c r="D36" s="231"/>
      <c r="E36" s="231"/>
      <c r="F36" s="234"/>
      <c r="G36" s="235"/>
      <c r="H36" s="236"/>
      <c r="I36" s="234"/>
      <c r="J36" s="235"/>
      <c r="K36" s="236"/>
      <c r="L36" s="191"/>
      <c r="M36" s="191"/>
      <c r="N36" s="191"/>
      <c r="O36" s="164" t="str">
        <f>計算式!B14</f>
        <v/>
      </c>
      <c r="P36" s="165" t="str">
        <f>計算式!C14</f>
        <v/>
      </c>
      <c r="Q36" s="161" t="str">
        <f>計算式!D14</f>
        <v/>
      </c>
      <c r="R36" s="161" t="str">
        <f>計算式!E14</f>
        <v/>
      </c>
      <c r="S36" s="161" t="str">
        <f>計算式!F14</f>
        <v/>
      </c>
      <c r="T36" s="161" t="str">
        <f>計算式!G14</f>
        <v/>
      </c>
      <c r="U36" s="161" t="str">
        <f>計算式!H14</f>
        <v/>
      </c>
      <c r="V36" s="161" t="str">
        <f>計算式!I14</f>
        <v/>
      </c>
      <c r="W36" s="161" t="str">
        <f>計算式!J14</f>
        <v/>
      </c>
      <c r="X36" s="161" t="str">
        <f>計算式!K14</f>
        <v/>
      </c>
      <c r="Y36" s="161" t="str">
        <f>計算式!L14</f>
        <v/>
      </c>
      <c r="Z36" s="162" t="str">
        <f>計算式!M14</f>
        <v/>
      </c>
      <c r="AA36" s="180" t="str">
        <f>IF(D36&lt;設定!$C$1,IF(AE36&gt;0,1,""),"")</f>
        <v/>
      </c>
      <c r="AB36" s="200">
        <f>計算式!B41</f>
        <v>0</v>
      </c>
      <c r="AC36" s="192"/>
      <c r="AD36" s="192"/>
      <c r="AE36" s="192">
        <f>計算式!I41</f>
        <v>0</v>
      </c>
      <c r="AF36" s="192"/>
      <c r="AG36" s="192"/>
      <c r="AH36" s="172"/>
    </row>
    <row r="37" spans="2:34" ht="16.5" customHeight="1" x14ac:dyDescent="0.15">
      <c r="B37" s="210" t="s">
        <v>30</v>
      </c>
      <c r="C37" s="210"/>
      <c r="D37" s="231"/>
      <c r="E37" s="231"/>
      <c r="F37" s="234"/>
      <c r="G37" s="235"/>
      <c r="H37" s="236"/>
      <c r="I37" s="234"/>
      <c r="J37" s="235"/>
      <c r="K37" s="236"/>
      <c r="L37" s="191"/>
      <c r="M37" s="191"/>
      <c r="N37" s="191"/>
      <c r="O37" s="164" t="str">
        <f>計算式!B15</f>
        <v/>
      </c>
      <c r="P37" s="165" t="str">
        <f>計算式!C15</f>
        <v/>
      </c>
      <c r="Q37" s="161" t="str">
        <f>計算式!D15</f>
        <v/>
      </c>
      <c r="R37" s="161" t="str">
        <f>計算式!E15</f>
        <v/>
      </c>
      <c r="S37" s="161" t="str">
        <f>計算式!F15</f>
        <v/>
      </c>
      <c r="T37" s="161" t="str">
        <f>計算式!G15</f>
        <v/>
      </c>
      <c r="U37" s="161" t="str">
        <f>計算式!H15</f>
        <v/>
      </c>
      <c r="V37" s="161" t="str">
        <f>計算式!I15</f>
        <v/>
      </c>
      <c r="W37" s="161" t="str">
        <f>計算式!J15</f>
        <v/>
      </c>
      <c r="X37" s="161" t="str">
        <f>計算式!K15</f>
        <v/>
      </c>
      <c r="Y37" s="161" t="str">
        <f>計算式!L15</f>
        <v/>
      </c>
      <c r="Z37" s="162" t="str">
        <f>計算式!M15</f>
        <v/>
      </c>
      <c r="AA37" s="180" t="str">
        <f>IF(D37&lt;設定!$C$1,IF(AE37&gt;0,1,""),"")</f>
        <v/>
      </c>
      <c r="AB37" s="200">
        <f>計算式!B42</f>
        <v>0</v>
      </c>
      <c r="AC37" s="192"/>
      <c r="AD37" s="192"/>
      <c r="AE37" s="192">
        <f>計算式!I42</f>
        <v>0</v>
      </c>
      <c r="AF37" s="192"/>
      <c r="AG37" s="192"/>
      <c r="AH37" s="172"/>
    </row>
    <row r="38" spans="2:34" ht="16.5" customHeight="1" thickBot="1" x14ac:dyDescent="0.2">
      <c r="B38" s="210" t="s">
        <v>31</v>
      </c>
      <c r="C38" s="210"/>
      <c r="D38" s="232"/>
      <c r="E38" s="233"/>
      <c r="F38" s="237"/>
      <c r="G38" s="238"/>
      <c r="H38" s="239"/>
      <c r="I38" s="222"/>
      <c r="J38" s="223"/>
      <c r="K38" s="224"/>
      <c r="L38" s="251"/>
      <c r="M38" s="251"/>
      <c r="N38" s="251"/>
      <c r="O38" s="166" t="str">
        <f>計算式!B16</f>
        <v/>
      </c>
      <c r="P38" s="167" t="str">
        <f>計算式!C16</f>
        <v/>
      </c>
      <c r="Q38" s="168" t="str">
        <f>計算式!D16</f>
        <v/>
      </c>
      <c r="R38" s="168" t="str">
        <f>計算式!E16</f>
        <v/>
      </c>
      <c r="S38" s="168" t="str">
        <f>計算式!F16</f>
        <v/>
      </c>
      <c r="T38" s="168" t="str">
        <f>計算式!G16</f>
        <v/>
      </c>
      <c r="U38" s="168" t="str">
        <f>計算式!H16</f>
        <v/>
      </c>
      <c r="V38" s="168" t="str">
        <f>計算式!I16</f>
        <v/>
      </c>
      <c r="W38" s="168" t="str">
        <f>計算式!J16</f>
        <v/>
      </c>
      <c r="X38" s="168" t="str">
        <f>計算式!K16</f>
        <v/>
      </c>
      <c r="Y38" s="168" t="str">
        <f>計算式!L16</f>
        <v/>
      </c>
      <c r="Z38" s="169" t="str">
        <f>計算式!M16</f>
        <v/>
      </c>
      <c r="AA38" s="181" t="str">
        <f>IF(D38&lt;設定!$C$1,IF(AE38&gt;0,1,""),"")</f>
        <v/>
      </c>
      <c r="AB38" s="312">
        <f>計算式!B43</f>
        <v>0</v>
      </c>
      <c r="AC38" s="311"/>
      <c r="AD38" s="311"/>
      <c r="AE38" s="311">
        <f>計算式!I43</f>
        <v>0</v>
      </c>
      <c r="AF38" s="311"/>
      <c r="AG38" s="311"/>
      <c r="AH38" s="172"/>
    </row>
    <row r="39" spans="2:34" ht="5.0999999999999996" customHeight="1" thickTop="1" thickBot="1" x14ac:dyDescent="0.2">
      <c r="AB39" s="285"/>
      <c r="AC39" s="286"/>
      <c r="AD39" s="287"/>
      <c r="AE39" s="285"/>
      <c r="AF39" s="286"/>
      <c r="AG39" s="287"/>
      <c r="AH39" s="182"/>
    </row>
    <row r="40" spans="2:34" ht="16.5" customHeight="1" thickTop="1" thickBot="1" x14ac:dyDescent="0.2">
      <c r="D40" s="248" t="s">
        <v>32</v>
      </c>
      <c r="E40" s="249"/>
      <c r="F40" s="249"/>
      <c r="G40" s="249"/>
      <c r="H40" s="250"/>
      <c r="AB40" s="288"/>
      <c r="AC40" s="289"/>
      <c r="AD40" s="290"/>
      <c r="AE40" s="288"/>
      <c r="AF40" s="289"/>
      <c r="AG40" s="290"/>
    </row>
    <row r="41" spans="2:34" ht="16.5" customHeight="1" thickTop="1" thickBot="1" x14ac:dyDescent="0.2">
      <c r="D41" s="240"/>
      <c r="E41" s="241"/>
      <c r="F41" s="244"/>
      <c r="G41" s="245"/>
      <c r="H41" s="246"/>
      <c r="I41" s="247"/>
      <c r="J41" s="247"/>
      <c r="K41" s="247"/>
      <c r="L41" s="247"/>
      <c r="M41" s="247"/>
      <c r="N41" s="247"/>
      <c r="O41" s="174"/>
      <c r="P41" s="175"/>
      <c r="Q41" s="175"/>
      <c r="R41" s="175"/>
      <c r="S41" s="175"/>
      <c r="T41" s="175"/>
      <c r="U41" s="175"/>
      <c r="V41" s="175"/>
      <c r="W41" s="175"/>
      <c r="X41" s="175"/>
      <c r="Y41" s="175"/>
      <c r="Z41" s="176"/>
      <c r="AA41" s="183" t="str">
        <f>IF(D41&lt;設定!$C$1,IF(AE41&gt;0,1,""),"")</f>
        <v/>
      </c>
      <c r="AB41" s="281">
        <f>計算式!B46</f>
        <v>0</v>
      </c>
      <c r="AC41" s="282"/>
      <c r="AD41" s="282"/>
      <c r="AE41" s="282">
        <f>計算式!I46</f>
        <v>0</v>
      </c>
      <c r="AF41" s="282"/>
      <c r="AG41" s="282"/>
      <c r="AH41" s="177"/>
    </row>
    <row r="42" spans="2:34" ht="12" customHeight="1" thickTop="1" x14ac:dyDescent="0.15"/>
    <row r="43" spans="2:34" ht="9.75" customHeight="1" x14ac:dyDescent="0.15"/>
    <row r="44" spans="2:34" ht="12" customHeight="1" x14ac:dyDescent="0.15"/>
    <row r="46" spans="2:34" ht="15" customHeight="1" x14ac:dyDescent="0.15"/>
    <row r="47" spans="2:34" x14ac:dyDescent="0.15">
      <c r="D47" s="252" t="s">
        <v>37</v>
      </c>
      <c r="E47" s="252"/>
      <c r="F47" s="252"/>
      <c r="G47" s="252"/>
      <c r="H47" s="252"/>
      <c r="I47" s="252"/>
      <c r="S47" s="2" t="s">
        <v>39</v>
      </c>
    </row>
    <row r="49" spans="4:35" x14ac:dyDescent="0.15">
      <c r="D49" s="2" t="s">
        <v>250</v>
      </c>
      <c r="G49" s="2" t="s">
        <v>262</v>
      </c>
      <c r="S49" s="2" t="s">
        <v>250</v>
      </c>
      <c r="V49" s="2" t="s">
        <v>265</v>
      </c>
    </row>
    <row r="51" spans="4:35" x14ac:dyDescent="0.15">
      <c r="D51" s="2" t="s">
        <v>251</v>
      </c>
      <c r="G51" s="2" t="s">
        <v>263</v>
      </c>
      <c r="S51" s="2" t="s">
        <v>251</v>
      </c>
      <c r="V51" s="2" t="s">
        <v>266</v>
      </c>
    </row>
    <row r="53" spans="4:35" x14ac:dyDescent="0.15">
      <c r="D53" s="2" t="s">
        <v>264</v>
      </c>
      <c r="S53" s="2" t="s">
        <v>267</v>
      </c>
    </row>
    <row r="56" spans="4:35" x14ac:dyDescent="0.15">
      <c r="D56" s="2" t="s">
        <v>38</v>
      </c>
      <c r="S56" s="28" t="s">
        <v>274</v>
      </c>
      <c r="T56" s="28"/>
      <c r="U56" s="28"/>
      <c r="V56" s="28"/>
      <c r="W56" s="28"/>
      <c r="X56" s="28"/>
      <c r="Y56" s="28"/>
      <c r="Z56" s="28"/>
      <c r="AA56" s="28"/>
      <c r="AB56" s="28"/>
      <c r="AC56" s="28"/>
      <c r="AD56" s="28"/>
      <c r="AE56" s="28"/>
      <c r="AF56" s="28"/>
      <c r="AG56" s="28"/>
      <c r="AH56" s="28"/>
      <c r="AI56" s="28"/>
    </row>
    <row r="57" spans="4:35" x14ac:dyDescent="0.15">
      <c r="S57" s="28"/>
      <c r="T57" s="28"/>
      <c r="U57" s="28"/>
      <c r="V57" s="28"/>
      <c r="W57" s="28"/>
      <c r="X57" s="28"/>
      <c r="Y57" s="28"/>
      <c r="Z57" s="28"/>
      <c r="AA57" s="28"/>
      <c r="AB57" s="28"/>
      <c r="AC57" s="28"/>
      <c r="AD57" s="28"/>
      <c r="AE57" s="28"/>
      <c r="AF57" s="28"/>
      <c r="AG57" s="28"/>
      <c r="AH57" s="28"/>
      <c r="AI57" s="28"/>
    </row>
    <row r="58" spans="4:35" x14ac:dyDescent="0.15">
      <c r="D58" s="2" t="s">
        <v>250</v>
      </c>
      <c r="G58" s="2" t="s">
        <v>268</v>
      </c>
      <c r="S58" s="293" t="s">
        <v>275</v>
      </c>
      <c r="T58" s="293"/>
      <c r="U58" s="293"/>
      <c r="V58" s="293"/>
      <c r="W58" s="293"/>
      <c r="X58" s="293"/>
      <c r="Y58" s="293"/>
      <c r="Z58" s="293"/>
      <c r="AA58" s="293"/>
      <c r="AB58" s="293"/>
      <c r="AC58" s="293"/>
      <c r="AD58" s="293"/>
      <c r="AE58" s="293"/>
      <c r="AF58" s="293"/>
      <c r="AG58" s="293"/>
      <c r="AH58" s="293"/>
      <c r="AI58" s="293"/>
    </row>
    <row r="59" spans="4:35" x14ac:dyDescent="0.15">
      <c r="S59" s="293"/>
      <c r="T59" s="293"/>
      <c r="U59" s="293"/>
      <c r="V59" s="293"/>
      <c r="W59" s="293"/>
      <c r="X59" s="293"/>
      <c r="Y59" s="293"/>
      <c r="Z59" s="293"/>
      <c r="AA59" s="293"/>
      <c r="AB59" s="293"/>
      <c r="AC59" s="293"/>
      <c r="AD59" s="293"/>
      <c r="AE59" s="293"/>
      <c r="AF59" s="293"/>
      <c r="AG59" s="293"/>
      <c r="AH59" s="293"/>
      <c r="AI59" s="293"/>
    </row>
    <row r="60" spans="4:35" x14ac:dyDescent="0.15">
      <c r="D60" s="2" t="s">
        <v>251</v>
      </c>
      <c r="G60" s="2" t="s">
        <v>269</v>
      </c>
      <c r="S60" s="293"/>
      <c r="T60" s="293"/>
      <c r="U60" s="293"/>
      <c r="V60" s="293"/>
      <c r="W60" s="293"/>
      <c r="X60" s="293"/>
      <c r="Y60" s="293"/>
      <c r="Z60" s="293"/>
      <c r="AA60" s="293"/>
      <c r="AB60" s="293"/>
      <c r="AC60" s="293"/>
      <c r="AD60" s="293"/>
      <c r="AE60" s="293"/>
      <c r="AF60" s="293"/>
      <c r="AG60" s="293"/>
      <c r="AH60" s="293"/>
      <c r="AI60" s="293"/>
    </row>
    <row r="61" spans="4:35" x14ac:dyDescent="0.15">
      <c r="S61" s="293"/>
      <c r="T61" s="293"/>
      <c r="U61" s="293"/>
      <c r="V61" s="293"/>
      <c r="W61" s="293"/>
      <c r="X61" s="293"/>
      <c r="Y61" s="293"/>
      <c r="Z61" s="293"/>
      <c r="AA61" s="293"/>
      <c r="AB61" s="293"/>
      <c r="AC61" s="293"/>
      <c r="AD61" s="293"/>
      <c r="AE61" s="293"/>
      <c r="AF61" s="293"/>
      <c r="AG61" s="293"/>
      <c r="AH61" s="293"/>
      <c r="AI61" s="293"/>
    </row>
    <row r="62" spans="4:35" ht="15.75" customHeight="1" x14ac:dyDescent="0.15">
      <c r="D62" s="128" t="s">
        <v>237</v>
      </c>
    </row>
    <row r="63" spans="4:35" ht="15.75" customHeight="1" thickBot="1" x14ac:dyDescent="0.2"/>
    <row r="64" spans="4:35" ht="21" customHeight="1" thickBot="1" x14ac:dyDescent="0.2">
      <c r="D64" s="260" t="s">
        <v>40</v>
      </c>
      <c r="E64" s="261"/>
      <c r="F64" s="261"/>
      <c r="G64" s="261"/>
      <c r="H64" s="261"/>
      <c r="I64" s="261"/>
      <c r="J64" s="261"/>
      <c r="K64" s="262"/>
      <c r="M64" s="260" t="s">
        <v>43</v>
      </c>
      <c r="N64" s="261"/>
      <c r="O64" s="261"/>
      <c r="P64" s="261"/>
      <c r="Q64" s="261"/>
      <c r="R64" s="261"/>
      <c r="S64" s="261"/>
      <c r="T64" s="262"/>
      <c r="U64" s="129"/>
      <c r="V64" s="307" t="s">
        <v>44</v>
      </c>
      <c r="W64" s="308"/>
      <c r="X64" s="308"/>
      <c r="Y64" s="308"/>
      <c r="Z64" s="308"/>
      <c r="AA64" s="308"/>
      <c r="AB64" s="308"/>
      <c r="AC64" s="309"/>
      <c r="AD64" s="1"/>
      <c r="AE64" s="1"/>
      <c r="AF64" s="1"/>
      <c r="AG64" s="1"/>
    </row>
    <row r="65" spans="4:38" ht="21" customHeight="1" x14ac:dyDescent="0.15">
      <c r="D65" s="255" t="s">
        <v>22</v>
      </c>
      <c r="E65" s="256"/>
      <c r="F65" s="253">
        <f>ROUNDDOWN(計算式!B129,0)</f>
        <v>0</v>
      </c>
      <c r="G65" s="254"/>
      <c r="H65" s="254"/>
      <c r="I65" s="254"/>
      <c r="J65" s="254"/>
      <c r="K65" s="130" t="s">
        <v>41</v>
      </c>
      <c r="M65" s="291" t="s">
        <v>22</v>
      </c>
      <c r="N65" s="292"/>
      <c r="O65" s="283">
        <f>ROUNDDOWN(計算式!I129,0)</f>
        <v>0</v>
      </c>
      <c r="P65" s="284"/>
      <c r="Q65" s="284"/>
      <c r="R65" s="284"/>
      <c r="S65" s="284"/>
      <c r="T65" s="131" t="s">
        <v>41</v>
      </c>
      <c r="U65" s="132"/>
      <c r="V65" s="291" t="s">
        <v>22</v>
      </c>
      <c r="W65" s="292"/>
      <c r="X65" s="283">
        <f>ROUNDDOWN(計算式!P129,0)</f>
        <v>0</v>
      </c>
      <c r="Y65" s="284"/>
      <c r="Z65" s="284"/>
      <c r="AA65" s="284"/>
      <c r="AB65" s="284"/>
      <c r="AC65" s="133" t="s">
        <v>41</v>
      </c>
      <c r="AL65" s="2" t="str">
        <f>計算式!P90</f>
        <v>７割軽減該当</v>
      </c>
    </row>
    <row r="66" spans="4:38" ht="21" customHeight="1" x14ac:dyDescent="0.15">
      <c r="D66" s="279" t="s">
        <v>23</v>
      </c>
      <c r="E66" s="280"/>
      <c r="F66" s="294">
        <f>ROUNDDOWN(計算式!B130,0)</f>
        <v>0</v>
      </c>
      <c r="G66" s="295"/>
      <c r="H66" s="295"/>
      <c r="I66" s="295"/>
      <c r="J66" s="295"/>
      <c r="K66" s="134" t="s">
        <v>41</v>
      </c>
      <c r="M66" s="279" t="s">
        <v>23</v>
      </c>
      <c r="N66" s="280"/>
      <c r="O66" s="277">
        <f>ROUNDDOWN(計算式!I130,0)</f>
        <v>0</v>
      </c>
      <c r="P66" s="278"/>
      <c r="Q66" s="278"/>
      <c r="R66" s="278"/>
      <c r="S66" s="278"/>
      <c r="T66" s="134" t="s">
        <v>41</v>
      </c>
      <c r="U66" s="132"/>
      <c r="V66" s="279" t="s">
        <v>23</v>
      </c>
      <c r="W66" s="280"/>
      <c r="X66" s="277">
        <f>ROUNDDOWN(計算式!P130,0)</f>
        <v>0</v>
      </c>
      <c r="Y66" s="278"/>
      <c r="Z66" s="278"/>
      <c r="AA66" s="278"/>
      <c r="AB66" s="278"/>
      <c r="AC66" s="134" t="s">
        <v>41</v>
      </c>
      <c r="AL66" s="2" t="str">
        <f>計算式!P96</f>
        <v/>
      </c>
    </row>
    <row r="67" spans="4:38" ht="21" customHeight="1" x14ac:dyDescent="0.15">
      <c r="D67" s="279" t="s">
        <v>24</v>
      </c>
      <c r="E67" s="280"/>
      <c r="F67" s="294">
        <f>ROUNDDOWN(計算式!B131,0)</f>
        <v>0</v>
      </c>
      <c r="G67" s="295"/>
      <c r="H67" s="295"/>
      <c r="I67" s="295"/>
      <c r="J67" s="295"/>
      <c r="K67" s="134" t="s">
        <v>41</v>
      </c>
      <c r="M67" s="279" t="s">
        <v>24</v>
      </c>
      <c r="N67" s="280"/>
      <c r="O67" s="277">
        <f>ROUNDDOWN(計算式!I131,0)</f>
        <v>0</v>
      </c>
      <c r="P67" s="278"/>
      <c r="Q67" s="278"/>
      <c r="R67" s="278"/>
      <c r="S67" s="278"/>
      <c r="T67" s="134" t="s">
        <v>41</v>
      </c>
      <c r="U67" s="132"/>
      <c r="V67" s="279" t="s">
        <v>24</v>
      </c>
      <c r="W67" s="280"/>
      <c r="X67" s="277">
        <f>ROUNDDOWN(計算式!P131,0)</f>
        <v>0</v>
      </c>
      <c r="Y67" s="278"/>
      <c r="Z67" s="278"/>
      <c r="AA67" s="278"/>
      <c r="AB67" s="278"/>
      <c r="AC67" s="134" t="s">
        <v>41</v>
      </c>
      <c r="AL67" s="2" t="str">
        <f>計算式!P102</f>
        <v/>
      </c>
    </row>
    <row r="68" spans="4:38" ht="21" customHeight="1" x14ac:dyDescent="0.15">
      <c r="D68" s="279" t="s">
        <v>25</v>
      </c>
      <c r="E68" s="280"/>
      <c r="F68" s="294">
        <f>ROUNDDOWN(計算式!B132,0)</f>
        <v>0</v>
      </c>
      <c r="G68" s="295"/>
      <c r="H68" s="295"/>
      <c r="I68" s="295"/>
      <c r="J68" s="295"/>
      <c r="K68" s="134" t="s">
        <v>41</v>
      </c>
      <c r="M68" s="279" t="s">
        <v>25</v>
      </c>
      <c r="N68" s="280"/>
      <c r="O68" s="277">
        <f>ROUNDDOWN(計算式!I132,0)</f>
        <v>0</v>
      </c>
      <c r="P68" s="278"/>
      <c r="Q68" s="278"/>
      <c r="R68" s="278"/>
      <c r="S68" s="278"/>
      <c r="T68" s="134" t="s">
        <v>41</v>
      </c>
      <c r="U68" s="132"/>
      <c r="V68" s="279" t="s">
        <v>25</v>
      </c>
      <c r="W68" s="280"/>
      <c r="X68" s="277">
        <f>ROUNDDOWN(計算式!P132,0)</f>
        <v>0</v>
      </c>
      <c r="Y68" s="278"/>
      <c r="Z68" s="278"/>
      <c r="AA68" s="278"/>
      <c r="AB68" s="278"/>
      <c r="AC68" s="134" t="s">
        <v>41</v>
      </c>
    </row>
    <row r="69" spans="4:38" ht="21" customHeight="1" x14ac:dyDescent="0.15">
      <c r="D69" s="279" t="s">
        <v>26</v>
      </c>
      <c r="E69" s="280"/>
      <c r="F69" s="294">
        <f>ROUNDDOWN(計算式!B133,0)</f>
        <v>0</v>
      </c>
      <c r="G69" s="295"/>
      <c r="H69" s="295"/>
      <c r="I69" s="295"/>
      <c r="J69" s="295"/>
      <c r="K69" s="134" t="s">
        <v>41</v>
      </c>
      <c r="M69" s="279" t="s">
        <v>26</v>
      </c>
      <c r="N69" s="280"/>
      <c r="O69" s="277">
        <f>ROUNDDOWN(計算式!I133,0)</f>
        <v>0</v>
      </c>
      <c r="P69" s="278"/>
      <c r="Q69" s="278"/>
      <c r="R69" s="278"/>
      <c r="S69" s="278"/>
      <c r="T69" s="134" t="s">
        <v>41</v>
      </c>
      <c r="U69" s="132"/>
      <c r="V69" s="279" t="s">
        <v>26</v>
      </c>
      <c r="W69" s="280"/>
      <c r="X69" s="277">
        <f>ROUNDDOWN(計算式!P133,0)</f>
        <v>0</v>
      </c>
      <c r="Y69" s="278"/>
      <c r="Z69" s="278"/>
      <c r="AA69" s="278"/>
      <c r="AB69" s="278"/>
      <c r="AC69" s="134" t="s">
        <v>41</v>
      </c>
    </row>
    <row r="70" spans="4:38" ht="21" customHeight="1" x14ac:dyDescent="0.15">
      <c r="D70" s="279" t="s">
        <v>27</v>
      </c>
      <c r="E70" s="280"/>
      <c r="F70" s="294">
        <f>ROUNDDOWN(計算式!B134,0)</f>
        <v>0</v>
      </c>
      <c r="G70" s="295"/>
      <c r="H70" s="295"/>
      <c r="I70" s="295"/>
      <c r="J70" s="295"/>
      <c r="K70" s="134" t="s">
        <v>41</v>
      </c>
      <c r="M70" s="279" t="s">
        <v>27</v>
      </c>
      <c r="N70" s="280"/>
      <c r="O70" s="277">
        <f>ROUNDDOWN(計算式!I134,0)</f>
        <v>0</v>
      </c>
      <c r="P70" s="278"/>
      <c r="Q70" s="278"/>
      <c r="R70" s="278"/>
      <c r="S70" s="278"/>
      <c r="T70" s="134" t="s">
        <v>41</v>
      </c>
      <c r="U70" s="132"/>
      <c r="V70" s="279" t="s">
        <v>27</v>
      </c>
      <c r="W70" s="280"/>
      <c r="X70" s="277">
        <f>ROUNDDOWN(計算式!P134,0)</f>
        <v>0</v>
      </c>
      <c r="Y70" s="278"/>
      <c r="Z70" s="278"/>
      <c r="AA70" s="278"/>
      <c r="AB70" s="278"/>
      <c r="AC70" s="134" t="s">
        <v>41</v>
      </c>
    </row>
    <row r="71" spans="4:38" ht="21" customHeight="1" x14ac:dyDescent="0.15">
      <c r="D71" s="279" t="s">
        <v>28</v>
      </c>
      <c r="E71" s="280"/>
      <c r="F71" s="294">
        <f>ROUNDDOWN(計算式!B135,0)</f>
        <v>0</v>
      </c>
      <c r="G71" s="295"/>
      <c r="H71" s="295"/>
      <c r="I71" s="295"/>
      <c r="J71" s="295"/>
      <c r="K71" s="134" t="s">
        <v>41</v>
      </c>
      <c r="M71" s="279" t="s">
        <v>28</v>
      </c>
      <c r="N71" s="280"/>
      <c r="O71" s="277">
        <f>ROUNDDOWN(計算式!I135,0)</f>
        <v>0</v>
      </c>
      <c r="P71" s="278"/>
      <c r="Q71" s="278"/>
      <c r="R71" s="278"/>
      <c r="S71" s="278"/>
      <c r="T71" s="134" t="s">
        <v>41</v>
      </c>
      <c r="U71" s="132"/>
      <c r="V71" s="279" t="s">
        <v>28</v>
      </c>
      <c r="W71" s="280"/>
      <c r="X71" s="277">
        <f>ROUNDDOWN(計算式!P135,0)</f>
        <v>0</v>
      </c>
      <c r="Y71" s="278"/>
      <c r="Z71" s="278"/>
      <c r="AA71" s="278"/>
      <c r="AB71" s="278"/>
      <c r="AC71" s="134" t="s">
        <v>41</v>
      </c>
    </row>
    <row r="72" spans="4:38" ht="21" customHeight="1" x14ac:dyDescent="0.15">
      <c r="D72" s="279" t="s">
        <v>29</v>
      </c>
      <c r="E72" s="280"/>
      <c r="F72" s="294">
        <f>ROUNDDOWN(計算式!B136,0)</f>
        <v>0</v>
      </c>
      <c r="G72" s="295"/>
      <c r="H72" s="295"/>
      <c r="I72" s="295"/>
      <c r="J72" s="295"/>
      <c r="K72" s="134" t="s">
        <v>41</v>
      </c>
      <c r="M72" s="279" t="s">
        <v>29</v>
      </c>
      <c r="N72" s="280"/>
      <c r="O72" s="277">
        <f>ROUNDDOWN(計算式!I136,0)</f>
        <v>0</v>
      </c>
      <c r="P72" s="278"/>
      <c r="Q72" s="278"/>
      <c r="R72" s="278"/>
      <c r="S72" s="278"/>
      <c r="T72" s="134" t="s">
        <v>41</v>
      </c>
      <c r="U72" s="132"/>
      <c r="V72" s="279" t="s">
        <v>29</v>
      </c>
      <c r="W72" s="280"/>
      <c r="X72" s="277">
        <f>ROUNDDOWN(計算式!P136,0)</f>
        <v>0</v>
      </c>
      <c r="Y72" s="278"/>
      <c r="Z72" s="278"/>
      <c r="AA72" s="278"/>
      <c r="AB72" s="278"/>
      <c r="AC72" s="134" t="s">
        <v>41</v>
      </c>
    </row>
    <row r="73" spans="4:38" ht="21" customHeight="1" x14ac:dyDescent="0.15">
      <c r="D73" s="279" t="s">
        <v>42</v>
      </c>
      <c r="E73" s="280"/>
      <c r="F73" s="294">
        <f>ROUNDDOWN(計算式!B137,0)</f>
        <v>0</v>
      </c>
      <c r="G73" s="295"/>
      <c r="H73" s="295"/>
      <c r="I73" s="295"/>
      <c r="J73" s="295"/>
      <c r="K73" s="134" t="s">
        <v>41</v>
      </c>
      <c r="M73" s="279" t="s">
        <v>30</v>
      </c>
      <c r="N73" s="280"/>
      <c r="O73" s="277">
        <f>ROUNDDOWN(計算式!I137,0)</f>
        <v>0</v>
      </c>
      <c r="P73" s="278"/>
      <c r="Q73" s="278"/>
      <c r="R73" s="278"/>
      <c r="S73" s="278"/>
      <c r="T73" s="134" t="s">
        <v>41</v>
      </c>
      <c r="U73" s="132"/>
      <c r="V73" s="279" t="s">
        <v>30</v>
      </c>
      <c r="W73" s="280"/>
      <c r="X73" s="277">
        <f>ROUNDDOWN(計算式!P137,0)</f>
        <v>0</v>
      </c>
      <c r="Y73" s="278"/>
      <c r="Z73" s="278"/>
      <c r="AA73" s="278"/>
      <c r="AB73" s="278"/>
      <c r="AC73" s="134" t="s">
        <v>41</v>
      </c>
    </row>
    <row r="74" spans="4:38" ht="21" customHeight="1" thickBot="1" x14ac:dyDescent="0.2">
      <c r="D74" s="299" t="s">
        <v>31</v>
      </c>
      <c r="E74" s="300"/>
      <c r="F74" s="297">
        <f>ROUNDDOWN(計算式!B138,0)</f>
        <v>0</v>
      </c>
      <c r="G74" s="298"/>
      <c r="H74" s="298"/>
      <c r="I74" s="298"/>
      <c r="J74" s="298"/>
      <c r="K74" s="135" t="s">
        <v>41</v>
      </c>
      <c r="M74" s="305" t="s">
        <v>31</v>
      </c>
      <c r="N74" s="306"/>
      <c r="O74" s="242">
        <f>ROUNDDOWN(計算式!I138,0)</f>
        <v>0</v>
      </c>
      <c r="P74" s="243"/>
      <c r="Q74" s="243"/>
      <c r="R74" s="243"/>
      <c r="S74" s="243"/>
      <c r="T74" s="135" t="s">
        <v>41</v>
      </c>
      <c r="U74" s="132"/>
      <c r="V74" s="305" t="s">
        <v>31</v>
      </c>
      <c r="W74" s="306"/>
      <c r="X74" s="242">
        <f>ROUNDDOWN(計算式!P138,0)</f>
        <v>0</v>
      </c>
      <c r="Y74" s="243"/>
      <c r="Z74" s="243"/>
      <c r="AA74" s="243"/>
      <c r="AB74" s="243"/>
      <c r="AC74" s="136" t="s">
        <v>41</v>
      </c>
    </row>
    <row r="76" spans="4:38" ht="30.75" customHeight="1" thickBot="1" x14ac:dyDescent="0.2"/>
    <row r="77" spans="4:38" ht="21" customHeight="1" x14ac:dyDescent="0.15">
      <c r="D77" s="225" t="s">
        <v>104</v>
      </c>
      <c r="E77" s="226"/>
      <c r="F77" s="226"/>
      <c r="G77" s="226"/>
      <c r="H77" s="226"/>
      <c r="I77" s="226"/>
      <c r="J77" s="226"/>
      <c r="K77" s="227"/>
      <c r="M77" s="225" t="s">
        <v>105</v>
      </c>
      <c r="N77" s="226"/>
      <c r="O77" s="226"/>
      <c r="P77" s="226"/>
      <c r="Q77" s="226"/>
      <c r="R77" s="226"/>
      <c r="S77" s="226"/>
      <c r="T77" s="227"/>
      <c r="V77" s="225" t="s">
        <v>106</v>
      </c>
      <c r="W77" s="226"/>
      <c r="X77" s="226"/>
      <c r="Y77" s="226"/>
      <c r="Z77" s="226"/>
      <c r="AA77" s="226"/>
      <c r="AB77" s="226"/>
      <c r="AC77" s="227"/>
    </row>
    <row r="78" spans="4:38" ht="21" customHeight="1" thickBot="1" x14ac:dyDescent="0.2">
      <c r="D78" s="228">
        <f>計算式!B159</f>
        <v>0</v>
      </c>
      <c r="E78" s="229"/>
      <c r="F78" s="229"/>
      <c r="G78" s="229"/>
      <c r="H78" s="229"/>
      <c r="I78" s="229"/>
      <c r="J78" s="229"/>
      <c r="K78" s="230"/>
      <c r="M78" s="228">
        <f>計算式!I159</f>
        <v>0</v>
      </c>
      <c r="N78" s="229"/>
      <c r="O78" s="229"/>
      <c r="P78" s="229"/>
      <c r="Q78" s="229"/>
      <c r="R78" s="229"/>
      <c r="S78" s="229"/>
      <c r="T78" s="230"/>
      <c r="V78" s="228">
        <f>計算式!P159</f>
        <v>0</v>
      </c>
      <c r="W78" s="229"/>
      <c r="X78" s="229"/>
      <c r="Y78" s="229"/>
      <c r="Z78" s="229"/>
      <c r="AA78" s="229"/>
      <c r="AB78" s="229"/>
      <c r="AC78" s="230"/>
    </row>
    <row r="79" spans="4:38" ht="26.25" customHeight="1" x14ac:dyDescent="0.15"/>
    <row r="82" spans="4:20" ht="14.25" thickBot="1" x14ac:dyDescent="0.2"/>
    <row r="83" spans="4:20" ht="27.75" customHeight="1" thickTop="1" thickBot="1" x14ac:dyDescent="0.2">
      <c r="H83" s="296" t="s">
        <v>270</v>
      </c>
      <c r="I83" s="296"/>
      <c r="J83" s="296"/>
      <c r="K83" s="296"/>
      <c r="L83" s="296"/>
      <c r="M83" s="296"/>
      <c r="N83" s="257">
        <f>計算式!W159</f>
        <v>0</v>
      </c>
      <c r="O83" s="258"/>
      <c r="P83" s="258"/>
      <c r="Q83" s="258"/>
      <c r="R83" s="258"/>
      <c r="S83" s="259"/>
      <c r="T83" s="137"/>
    </row>
    <row r="84" spans="4:20" ht="27.75" customHeight="1" thickTop="1" thickBot="1" x14ac:dyDescent="0.2">
      <c r="H84" s="296" t="s">
        <v>45</v>
      </c>
      <c r="I84" s="296"/>
      <c r="J84" s="296"/>
      <c r="K84" s="296"/>
      <c r="L84" s="296"/>
      <c r="M84" s="301"/>
      <c r="N84" s="302">
        <f>計算式!I154</f>
        <v>0</v>
      </c>
      <c r="O84" s="303"/>
      <c r="P84" s="303"/>
      <c r="Q84" s="303"/>
      <c r="R84" s="303"/>
      <c r="S84" s="304"/>
      <c r="T84" s="31"/>
    </row>
    <row r="85" spans="4:20" ht="14.25" thickTop="1" x14ac:dyDescent="0.15"/>
    <row r="87" spans="4:20" x14ac:dyDescent="0.15">
      <c r="K87" s="1"/>
    </row>
    <row r="88" spans="4:20" ht="2.25" customHeight="1" x14ac:dyDescent="0.15"/>
    <row r="91" spans="4:20" ht="18" customHeight="1" x14ac:dyDescent="0.15">
      <c r="D91" s="296" t="s">
        <v>46</v>
      </c>
      <c r="E91" s="296"/>
    </row>
    <row r="92" spans="4:20" ht="18" customHeight="1" x14ac:dyDescent="0.15">
      <c r="D92" s="138" t="s">
        <v>271</v>
      </c>
    </row>
    <row r="93" spans="4:20" ht="18" customHeight="1" x14ac:dyDescent="0.15">
      <c r="D93" s="1" t="s">
        <v>47</v>
      </c>
      <c r="E93" s="1"/>
      <c r="F93" s="1"/>
      <c r="G93" s="1"/>
      <c r="H93" s="1"/>
      <c r="I93" s="1"/>
      <c r="J93" s="1"/>
      <c r="K93" s="1"/>
      <c r="L93" s="1"/>
      <c r="M93" s="1"/>
      <c r="N93" s="1"/>
      <c r="O93" s="1"/>
    </row>
    <row r="94" spans="4:20" ht="18" customHeight="1" x14ac:dyDescent="0.15">
      <c r="D94" s="1" t="s">
        <v>48</v>
      </c>
    </row>
    <row r="95" spans="4:20" ht="18" customHeight="1" x14ac:dyDescent="0.15">
      <c r="D95" s="1" t="s">
        <v>49</v>
      </c>
    </row>
    <row r="96" spans="4:20" ht="18" customHeight="1" x14ac:dyDescent="0.15">
      <c r="D96" s="1" t="s">
        <v>108</v>
      </c>
    </row>
    <row r="97" spans="4:12" ht="18" customHeight="1" x14ac:dyDescent="0.15">
      <c r="D97" s="1" t="s">
        <v>50</v>
      </c>
      <c r="E97" s="3"/>
      <c r="F97" s="3"/>
      <c r="G97" s="3"/>
      <c r="H97" s="3"/>
      <c r="I97" s="3"/>
      <c r="J97" s="3"/>
    </row>
    <row r="98" spans="4:12" ht="18" customHeight="1" x14ac:dyDescent="0.15">
      <c r="D98" s="1" t="s">
        <v>51</v>
      </c>
      <c r="E98" s="1"/>
      <c r="F98" s="1"/>
      <c r="G98" s="1"/>
      <c r="H98" s="1"/>
      <c r="I98" s="1"/>
      <c r="J98" s="1"/>
      <c r="K98" s="1"/>
      <c r="L98" s="1"/>
    </row>
    <row r="99" spans="4:12" ht="18" customHeight="1" x14ac:dyDescent="0.15">
      <c r="D99" s="1" t="s">
        <v>52</v>
      </c>
    </row>
    <row r="100" spans="4:12" ht="18" customHeight="1" x14ac:dyDescent="0.15">
      <c r="D100" s="1" t="s">
        <v>110</v>
      </c>
    </row>
    <row r="101" spans="4:12" ht="18" customHeight="1" x14ac:dyDescent="0.15">
      <c r="D101" s="1" t="s">
        <v>109</v>
      </c>
    </row>
    <row r="102" spans="4:12" ht="18" customHeight="1" x14ac:dyDescent="0.15"/>
    <row r="103" spans="4:12" ht="18" customHeight="1" x14ac:dyDescent="0.15">
      <c r="D103" s="1" t="s">
        <v>53</v>
      </c>
    </row>
    <row r="104" spans="4:12" ht="18" customHeight="1" x14ac:dyDescent="0.15">
      <c r="D104" s="1" t="s">
        <v>151</v>
      </c>
    </row>
    <row r="105" spans="4:12" ht="18" customHeight="1" x14ac:dyDescent="0.15">
      <c r="D105" s="1" t="s">
        <v>54</v>
      </c>
    </row>
  </sheetData>
  <sheetProtection selectLockedCells="1"/>
  <mergeCells count="190">
    <mergeCell ref="E8:AB8"/>
    <mergeCell ref="E11:AB11"/>
    <mergeCell ref="E9:AG9"/>
    <mergeCell ref="E19:AH19"/>
    <mergeCell ref="X67:AB67"/>
    <mergeCell ref="X68:AB68"/>
    <mergeCell ref="AE41:AG41"/>
    <mergeCell ref="V64:AC64"/>
    <mergeCell ref="V65:W65"/>
    <mergeCell ref="E16:AB16"/>
    <mergeCell ref="E17:AB17"/>
    <mergeCell ref="AE34:AG34"/>
    <mergeCell ref="AE35:AG35"/>
    <mergeCell ref="AE36:AG36"/>
    <mergeCell ref="AE37:AG37"/>
    <mergeCell ref="AE38:AG38"/>
    <mergeCell ref="AE39:AG39"/>
    <mergeCell ref="AE40:AG40"/>
    <mergeCell ref="X65:AB65"/>
    <mergeCell ref="AB34:AD34"/>
    <mergeCell ref="AB35:AD35"/>
    <mergeCell ref="AB36:AD36"/>
    <mergeCell ref="AB37:AD37"/>
    <mergeCell ref="AB38:AD38"/>
    <mergeCell ref="N84:S84"/>
    <mergeCell ref="X66:AB66"/>
    <mergeCell ref="V74:W74"/>
    <mergeCell ref="M73:N73"/>
    <mergeCell ref="M74:N74"/>
    <mergeCell ref="O73:S73"/>
    <mergeCell ref="O74:S74"/>
    <mergeCell ref="V69:W69"/>
    <mergeCell ref="V70:W70"/>
    <mergeCell ref="V71:W71"/>
    <mergeCell ref="V72:W72"/>
    <mergeCell ref="O71:S71"/>
    <mergeCell ref="O72:S72"/>
    <mergeCell ref="O69:S69"/>
    <mergeCell ref="O70:S70"/>
    <mergeCell ref="M69:N69"/>
    <mergeCell ref="M70:N70"/>
    <mergeCell ref="M71:N71"/>
    <mergeCell ref="M72:N72"/>
    <mergeCell ref="X73:AB73"/>
    <mergeCell ref="V73:W73"/>
    <mergeCell ref="V67:W67"/>
    <mergeCell ref="X69:AB69"/>
    <mergeCell ref="X70:AB70"/>
    <mergeCell ref="D91:E91"/>
    <mergeCell ref="F71:J71"/>
    <mergeCell ref="F72:J72"/>
    <mergeCell ref="F73:J73"/>
    <mergeCell ref="F74:J74"/>
    <mergeCell ref="D74:E74"/>
    <mergeCell ref="D77:K77"/>
    <mergeCell ref="D78:K78"/>
    <mergeCell ref="H83:M83"/>
    <mergeCell ref="H84:M84"/>
    <mergeCell ref="D73:E73"/>
    <mergeCell ref="D72:E72"/>
    <mergeCell ref="X72:AB72"/>
    <mergeCell ref="F68:J68"/>
    <mergeCell ref="F69:J69"/>
    <mergeCell ref="F70:J70"/>
    <mergeCell ref="F66:J66"/>
    <mergeCell ref="F67:J67"/>
    <mergeCell ref="M68:N68"/>
    <mergeCell ref="M67:N67"/>
    <mergeCell ref="V68:W68"/>
    <mergeCell ref="M66:N66"/>
    <mergeCell ref="O66:S66"/>
    <mergeCell ref="V66:W66"/>
    <mergeCell ref="O67:S67"/>
    <mergeCell ref="L28:N28"/>
    <mergeCell ref="D25:E25"/>
    <mergeCell ref="D26:E27"/>
    <mergeCell ref="F26:H27"/>
    <mergeCell ref="F28:H28"/>
    <mergeCell ref="X71:AB71"/>
    <mergeCell ref="D69:E69"/>
    <mergeCell ref="D70:E70"/>
    <mergeCell ref="D71:E71"/>
    <mergeCell ref="AB41:AD41"/>
    <mergeCell ref="M64:T64"/>
    <mergeCell ref="O65:S65"/>
    <mergeCell ref="AB39:AD39"/>
    <mergeCell ref="AB40:AD40"/>
    <mergeCell ref="M65:N65"/>
    <mergeCell ref="S58:AI61"/>
    <mergeCell ref="O68:S68"/>
    <mergeCell ref="I34:K34"/>
    <mergeCell ref="I35:K35"/>
    <mergeCell ref="I36:K36"/>
    <mergeCell ref="I37:K37"/>
    <mergeCell ref="D68:E68"/>
    <mergeCell ref="D66:E66"/>
    <mergeCell ref="D67:E67"/>
    <mergeCell ref="B30:C30"/>
    <mergeCell ref="D30:E30"/>
    <mergeCell ref="F30:H30"/>
    <mergeCell ref="I30:K30"/>
    <mergeCell ref="D31:E31"/>
    <mergeCell ref="D32:E32"/>
    <mergeCell ref="L30:N30"/>
    <mergeCell ref="F31:H31"/>
    <mergeCell ref="F32:H32"/>
    <mergeCell ref="L32:N32"/>
    <mergeCell ref="B31:C31"/>
    <mergeCell ref="B32:C32"/>
    <mergeCell ref="L38:N38"/>
    <mergeCell ref="D47:I47"/>
    <mergeCell ref="F65:J65"/>
    <mergeCell ref="D65:E65"/>
    <mergeCell ref="L31:N31"/>
    <mergeCell ref="I31:K31"/>
    <mergeCell ref="I32:K32"/>
    <mergeCell ref="N83:S83"/>
    <mergeCell ref="D64:K64"/>
    <mergeCell ref="V77:AC77"/>
    <mergeCell ref="V78:AC78"/>
    <mergeCell ref="D33:E33"/>
    <mergeCell ref="D34:E34"/>
    <mergeCell ref="D35:E35"/>
    <mergeCell ref="D36:E36"/>
    <mergeCell ref="M77:T77"/>
    <mergeCell ref="M78:T78"/>
    <mergeCell ref="D37:E37"/>
    <mergeCell ref="D38:E38"/>
    <mergeCell ref="F34:H34"/>
    <mergeCell ref="F35:H35"/>
    <mergeCell ref="F36:H36"/>
    <mergeCell ref="F37:H37"/>
    <mergeCell ref="F38:H38"/>
    <mergeCell ref="D41:E41"/>
    <mergeCell ref="X74:AB74"/>
    <mergeCell ref="F41:H41"/>
    <mergeCell ref="I41:K41"/>
    <mergeCell ref="L41:N41"/>
    <mergeCell ref="F33:H33"/>
    <mergeCell ref="I33:K33"/>
    <mergeCell ref="L34:N34"/>
    <mergeCell ref="D40:H40"/>
    <mergeCell ref="B35:C35"/>
    <mergeCell ref="B36:C36"/>
    <mergeCell ref="B37:C37"/>
    <mergeCell ref="B38:C38"/>
    <mergeCell ref="B33:C33"/>
    <mergeCell ref="B34:C34"/>
    <mergeCell ref="E10:AD10"/>
    <mergeCell ref="E13:AD13"/>
    <mergeCell ref="E15:AE15"/>
    <mergeCell ref="E21:AI21"/>
    <mergeCell ref="E22:AA22"/>
    <mergeCell ref="D28:E28"/>
    <mergeCell ref="B28:C28"/>
    <mergeCell ref="B29:C29"/>
    <mergeCell ref="AD25:AG25"/>
    <mergeCell ref="D29:E29"/>
    <mergeCell ref="F29:H29"/>
    <mergeCell ref="I29:K29"/>
    <mergeCell ref="L29:N29"/>
    <mergeCell ref="O25:Z25"/>
    <mergeCell ref="AB30:AD30"/>
    <mergeCell ref="AB31:AD31"/>
    <mergeCell ref="I38:K38"/>
    <mergeCell ref="L37:N37"/>
    <mergeCell ref="AF3:AI3"/>
    <mergeCell ref="AH26:AH27"/>
    <mergeCell ref="AB29:AD29"/>
    <mergeCell ref="AE29:AG29"/>
    <mergeCell ref="O26:Z26"/>
    <mergeCell ref="L35:N35"/>
    <mergeCell ref="L36:N36"/>
    <mergeCell ref="AE30:AG30"/>
    <mergeCell ref="I28:K28"/>
    <mergeCell ref="AB26:AD27"/>
    <mergeCell ref="AE26:AG27"/>
    <mergeCell ref="AE33:AG33"/>
    <mergeCell ref="L33:N33"/>
    <mergeCell ref="AB33:AD33"/>
    <mergeCell ref="D24:AA24"/>
    <mergeCell ref="AA26:AA27"/>
    <mergeCell ref="AB32:AD32"/>
    <mergeCell ref="AE31:AG31"/>
    <mergeCell ref="AE32:AG32"/>
    <mergeCell ref="AE28:AG28"/>
    <mergeCell ref="AB28:AD28"/>
    <mergeCell ref="I26:K27"/>
    <mergeCell ref="L26:N27"/>
    <mergeCell ref="F25:N25"/>
  </mergeCells>
  <phoneticPr fontId="2"/>
  <dataValidations count="1">
    <dataValidation type="list" allowBlank="1" showInputMessage="1" showErrorMessage="1" sqref="AH41 AH29:AH38" xr:uid="{00000000-0002-0000-0000-000000000000}">
      <formula1>$AH$28</formula1>
    </dataValidation>
  </dataValidations>
  <pageMargins left="0.98425196850393704" right="0.59055118110236227" top="7.874015748031496E-2" bottom="7.874015748031496E-2" header="0.51181102362204722" footer="0.51181102362204722"/>
  <pageSetup paperSize="9" scale="64" fitToHeight="0" orientation="portrait" r:id="rId1"/>
  <headerFooter alignWithMargins="0"/>
  <rowBreaks count="1" manualBreakCount="1">
    <brk id="84"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7"/>
  <sheetViews>
    <sheetView workbookViewId="0">
      <selection activeCell="I76" sqref="I76"/>
    </sheetView>
  </sheetViews>
  <sheetFormatPr defaultRowHeight="13.5" x14ac:dyDescent="0.15"/>
  <cols>
    <col min="1" max="1" width="9.375" style="2" bestFit="1" customWidth="1"/>
    <col min="2" max="3" width="9" style="2"/>
    <col min="4" max="4" width="9.375" style="2" bestFit="1" customWidth="1"/>
    <col min="5" max="5" width="3.875" style="2" customWidth="1"/>
    <col min="6" max="6" width="9.25" style="2" customWidth="1"/>
    <col min="7" max="7" width="9" style="2"/>
    <col min="8" max="8" width="2.75" style="2" customWidth="1"/>
    <col min="9" max="9" width="9" style="2"/>
    <col min="10" max="10" width="3.75" style="2" customWidth="1"/>
    <col min="11" max="11" width="9" style="2"/>
    <col min="12" max="12" width="3.375" style="2" customWidth="1"/>
    <col min="13" max="16" width="9" style="2"/>
    <col min="17" max="17" width="10.5" style="2" bestFit="1" customWidth="1"/>
    <col min="18" max="16384" width="9" style="2"/>
  </cols>
  <sheetData>
    <row r="1" spans="1:13" x14ac:dyDescent="0.15">
      <c r="A1" s="48">
        <v>22372</v>
      </c>
      <c r="B1" s="49">
        <v>31534</v>
      </c>
      <c r="C1" s="49">
        <v>22283</v>
      </c>
      <c r="D1" s="50">
        <v>18718</v>
      </c>
      <c r="E1" s="51"/>
      <c r="F1" s="52" t="s">
        <v>86</v>
      </c>
      <c r="G1" s="53">
        <f>COUNTBLANK(国保税!O29:Z29)</f>
        <v>12</v>
      </c>
      <c r="H1" s="54"/>
      <c r="I1" s="55">
        <f t="shared" ref="I1:I10" si="0">12-G1</f>
        <v>0</v>
      </c>
      <c r="K1" s="56">
        <f>COUNTIF(国保税!$O29:$Z29,"2")</f>
        <v>0</v>
      </c>
      <c r="M1" s="55">
        <f>IF(AND(国保税!$D29&gt;=$C$3,国保税!$D29&lt;=$C$4),1,IF(AND(国保税!$D29&gt;=$C$6,国保税!$D29&lt;=$C$7),2,0))</f>
        <v>0</v>
      </c>
    </row>
    <row r="2" spans="1:13" x14ac:dyDescent="0.15">
      <c r="A2" s="57">
        <v>22402</v>
      </c>
      <c r="B2" s="58">
        <v>31565</v>
      </c>
      <c r="C2" s="59"/>
      <c r="D2" s="60">
        <v>18748</v>
      </c>
      <c r="E2" s="51"/>
      <c r="F2" s="52" t="s">
        <v>87</v>
      </c>
      <c r="G2" s="61">
        <f>COUNTBLANK(国保税!O30:Z30)</f>
        <v>12</v>
      </c>
      <c r="H2" s="54"/>
      <c r="I2" s="62">
        <f t="shared" si="0"/>
        <v>0</v>
      </c>
      <c r="K2" s="62">
        <f>COUNTIF(国保税!$O30:$Z30,"2")</f>
        <v>0</v>
      </c>
      <c r="M2" s="62">
        <f>IF(AND(国保税!$D30&gt;=$C$3,国保税!$D30&lt;=$C$4),1,IF(AND(国保税!$D30&gt;=$C$6,国保税!$D30&lt;=$C$7),2,0))</f>
        <v>0</v>
      </c>
    </row>
    <row r="3" spans="1:13" x14ac:dyDescent="0.15">
      <c r="A3" s="57">
        <v>22433</v>
      </c>
      <c r="B3" s="58">
        <v>31595</v>
      </c>
      <c r="C3" s="58">
        <v>22403</v>
      </c>
      <c r="D3" s="60">
        <v>18779</v>
      </c>
      <c r="E3" s="51"/>
      <c r="F3" s="52" t="s">
        <v>88</v>
      </c>
      <c r="G3" s="61">
        <f>COUNTBLANK(国保税!O31:Z31)</f>
        <v>12</v>
      </c>
      <c r="H3" s="54"/>
      <c r="I3" s="62">
        <f t="shared" si="0"/>
        <v>0</v>
      </c>
      <c r="K3" s="62">
        <f>COUNTIF(国保税!$O31:$Z31,"2")</f>
        <v>0</v>
      </c>
      <c r="M3" s="62">
        <f>IF(AND(国保税!$D31&gt;=$C$3,国保税!$D31&lt;=$C$4),1,IF(AND(国保税!$D31&gt;=$C$6,国保税!$D31&lt;=$C$7),2,0))</f>
        <v>0</v>
      </c>
    </row>
    <row r="4" spans="1:13" x14ac:dyDescent="0.15">
      <c r="A4" s="57">
        <v>22463</v>
      </c>
      <c r="B4" s="58">
        <v>31626</v>
      </c>
      <c r="C4" s="58">
        <v>22737</v>
      </c>
      <c r="D4" s="60">
        <v>18809</v>
      </c>
      <c r="E4" s="51"/>
      <c r="F4" s="52" t="s">
        <v>89</v>
      </c>
      <c r="G4" s="61">
        <f>COUNTBLANK(国保税!O32:Z32)</f>
        <v>12</v>
      </c>
      <c r="H4" s="54"/>
      <c r="I4" s="62">
        <f t="shared" si="0"/>
        <v>0</v>
      </c>
      <c r="K4" s="62">
        <f>COUNTIF(国保税!$O32:$Z32,"2")</f>
        <v>0</v>
      </c>
      <c r="M4" s="62">
        <f>IF(AND(国保税!$D32&gt;=$C$3,国保税!$D32&lt;=$C$4),1,IF(AND(国保税!$D32&gt;=$C$6,国保税!$D32&lt;=$C$7),2,0))</f>
        <v>0</v>
      </c>
    </row>
    <row r="5" spans="1:13" x14ac:dyDescent="0.15">
      <c r="A5" s="57">
        <v>22494</v>
      </c>
      <c r="B5" s="58">
        <v>31657</v>
      </c>
      <c r="C5" s="59"/>
      <c r="D5" s="60">
        <v>18840</v>
      </c>
      <c r="E5" s="51"/>
      <c r="F5" s="52" t="s">
        <v>90</v>
      </c>
      <c r="G5" s="61">
        <f>COUNTBLANK(国保税!O33:Z33)</f>
        <v>12</v>
      </c>
      <c r="H5" s="54"/>
      <c r="I5" s="62">
        <f t="shared" si="0"/>
        <v>0</v>
      </c>
      <c r="K5" s="62">
        <f>COUNTIF(国保税!$O33:$Z33,"2")</f>
        <v>0</v>
      </c>
      <c r="M5" s="62">
        <f>IF(AND(国保税!$D33&gt;=$C$3,国保税!$D33&lt;=$C$4),1,IF(AND(国保税!$D33&gt;=$C$6,国保税!$D33&lt;=$C$7),2,0))</f>
        <v>0</v>
      </c>
    </row>
    <row r="6" spans="1:13" x14ac:dyDescent="0.15">
      <c r="A6" s="57">
        <v>22525</v>
      </c>
      <c r="B6" s="58">
        <v>31687</v>
      </c>
      <c r="C6" s="58">
        <v>31534</v>
      </c>
      <c r="D6" s="60">
        <v>18871</v>
      </c>
      <c r="E6" s="51"/>
      <c r="F6" s="52" t="s">
        <v>91</v>
      </c>
      <c r="G6" s="61">
        <f>COUNTBLANK(国保税!O34:Z34)</f>
        <v>12</v>
      </c>
      <c r="H6" s="54"/>
      <c r="I6" s="62">
        <f t="shared" si="0"/>
        <v>0</v>
      </c>
      <c r="K6" s="62">
        <f>COUNTIF(国保税!$O34:$Z34,"2")</f>
        <v>0</v>
      </c>
      <c r="M6" s="62">
        <f>IF(AND(国保税!$D34&gt;=$C$3,国保税!$D34&lt;=$C$4),1,IF(AND(国保税!$D34&gt;=$C$6,国保税!$D34&lt;=$C$7),2,0))</f>
        <v>0</v>
      </c>
    </row>
    <row r="7" spans="1:13" x14ac:dyDescent="0.15">
      <c r="A7" s="57">
        <v>22555</v>
      </c>
      <c r="B7" s="58">
        <v>31718</v>
      </c>
      <c r="C7" s="58">
        <v>31868</v>
      </c>
      <c r="D7" s="60">
        <v>18901</v>
      </c>
      <c r="E7" s="51"/>
      <c r="F7" s="52" t="s">
        <v>92</v>
      </c>
      <c r="G7" s="61">
        <f>COUNTBLANK(国保税!O35:Z35)</f>
        <v>12</v>
      </c>
      <c r="H7" s="54"/>
      <c r="I7" s="62">
        <f t="shared" si="0"/>
        <v>0</v>
      </c>
      <c r="K7" s="62">
        <f>COUNTIF(国保税!$O35:$Z35,"2")</f>
        <v>0</v>
      </c>
      <c r="M7" s="62">
        <f>IF(AND(国保税!$D35&gt;=$C$3,国保税!$D35&lt;=$C$4),1,IF(AND(国保税!$D35&gt;=$C$6,国保税!$D35&lt;=$C$7),2,0))</f>
        <v>0</v>
      </c>
    </row>
    <row r="8" spans="1:13" x14ac:dyDescent="0.15">
      <c r="A8" s="57">
        <v>22586</v>
      </c>
      <c r="B8" s="58">
        <v>31748</v>
      </c>
      <c r="C8" s="59"/>
      <c r="D8" s="60">
        <v>18932</v>
      </c>
      <c r="E8" s="51"/>
      <c r="F8" s="52" t="s">
        <v>93</v>
      </c>
      <c r="G8" s="61">
        <f>COUNTBLANK(国保税!O36:Z36)</f>
        <v>12</v>
      </c>
      <c r="H8" s="54"/>
      <c r="I8" s="62">
        <f t="shared" si="0"/>
        <v>0</v>
      </c>
      <c r="K8" s="62">
        <f>COUNTIF(国保税!$O36:$Z36,"2")</f>
        <v>0</v>
      </c>
      <c r="M8" s="62">
        <f>IF(AND(国保税!$D36&gt;=$C$3,国保税!$D36&lt;=$C$4),1,IF(AND(国保税!$D36&gt;=$C$6,国保税!$D36&lt;=$C$7),2,0))</f>
        <v>0</v>
      </c>
    </row>
    <row r="9" spans="1:13" x14ac:dyDescent="0.15">
      <c r="A9" s="57">
        <v>22616</v>
      </c>
      <c r="B9" s="58">
        <v>31779</v>
      </c>
      <c r="C9" s="58">
        <v>43922</v>
      </c>
      <c r="D9" s="60">
        <v>18962</v>
      </c>
      <c r="E9" s="51"/>
      <c r="F9" s="52" t="s">
        <v>42</v>
      </c>
      <c r="G9" s="61">
        <f>COUNTBLANK(国保税!O37:Z37)</f>
        <v>12</v>
      </c>
      <c r="H9" s="54"/>
      <c r="I9" s="62">
        <f t="shared" si="0"/>
        <v>0</v>
      </c>
      <c r="K9" s="62">
        <f>COUNTIF(国保税!$O37:$Z37,"2")</f>
        <v>0</v>
      </c>
      <c r="M9" s="62">
        <f>IF(AND(国保税!$D37&gt;=$C$3,国保税!$D37&lt;=$C$4),1,IF(AND(国保税!$D37&gt;=$C$6,国保税!$D37&lt;=$C$7),2,0))</f>
        <v>0</v>
      </c>
    </row>
    <row r="10" spans="1:13" ht="14.25" thickBot="1" x14ac:dyDescent="0.2">
      <c r="A10" s="57">
        <v>22647</v>
      </c>
      <c r="B10" s="58">
        <v>31810</v>
      </c>
      <c r="C10" s="59"/>
      <c r="D10" s="60">
        <v>18993</v>
      </c>
      <c r="E10" s="51"/>
      <c r="F10" s="52" t="s">
        <v>94</v>
      </c>
      <c r="G10" s="61">
        <f>COUNTBLANK(国保税!O38:Z38)</f>
        <v>12</v>
      </c>
      <c r="H10" s="54"/>
      <c r="I10" s="62">
        <f t="shared" si="0"/>
        <v>0</v>
      </c>
      <c r="K10" s="62">
        <f>COUNTIF(国保税!$O38:$Z38,"2")</f>
        <v>0</v>
      </c>
      <c r="M10" s="63">
        <f>IF(AND(国保税!$D38&gt;=$C$3,国保税!$D38&lt;=$C$4),1,IF(AND(国保税!$D38&gt;=$C$6,国保税!$D38&lt;=$C$7),2,0))</f>
        <v>0</v>
      </c>
    </row>
    <row r="11" spans="1:13" x14ac:dyDescent="0.15">
      <c r="A11" s="57">
        <v>22678</v>
      </c>
      <c r="B11" s="58">
        <v>31838</v>
      </c>
      <c r="C11" s="59"/>
      <c r="D11" s="60">
        <v>19024</v>
      </c>
      <c r="E11" s="51"/>
      <c r="F11" s="52"/>
      <c r="G11" s="61"/>
      <c r="H11" s="54"/>
      <c r="I11" s="62"/>
      <c r="K11" s="62"/>
      <c r="M11" s="64"/>
    </row>
    <row r="12" spans="1:13" x14ac:dyDescent="0.15">
      <c r="A12" s="57">
        <v>22706</v>
      </c>
      <c r="B12" s="58">
        <v>31869</v>
      </c>
      <c r="C12" s="59"/>
      <c r="D12" s="114">
        <v>19052</v>
      </c>
      <c r="E12" s="51"/>
      <c r="F12" s="52"/>
      <c r="G12" s="61"/>
      <c r="H12" s="54"/>
      <c r="I12" s="62"/>
      <c r="K12" s="62"/>
      <c r="M12" s="36"/>
    </row>
    <row r="13" spans="1:13" ht="14.25" thickBot="1" x14ac:dyDescent="0.2">
      <c r="A13" s="65">
        <v>22737</v>
      </c>
      <c r="B13" s="66"/>
      <c r="C13" s="67"/>
      <c r="D13" s="68">
        <v>19084</v>
      </c>
      <c r="E13" s="51"/>
      <c r="F13" s="52" t="s">
        <v>61</v>
      </c>
      <c r="G13" s="69">
        <f>COUNTBLANK(国保税!O41:Z41)</f>
        <v>12</v>
      </c>
      <c r="H13" s="54"/>
      <c r="I13" s="70">
        <f>12-G13</f>
        <v>0</v>
      </c>
      <c r="K13" s="70">
        <f>COUNTIF(国保税!$O41:$Z41,"2")</f>
        <v>0</v>
      </c>
      <c r="M13" s="36"/>
    </row>
    <row r="24" spans="17:17" x14ac:dyDescent="0.15">
      <c r="Q24" s="184"/>
    </row>
    <row r="25" spans="17:17" x14ac:dyDescent="0.15">
      <c r="Q25" s="184"/>
    </row>
    <row r="26" spans="17:17" x14ac:dyDescent="0.15">
      <c r="Q26" s="184"/>
    </row>
    <row r="27" spans="17:17" x14ac:dyDescent="0.15">
      <c r="Q27" s="184"/>
    </row>
  </sheetData>
  <phoneticPr fontId="2"/>
  <pageMargins left="0.74803149606299213" right="0.74803149606299213" top="0.98425196850393704" bottom="0.98425196850393704" header="0.51181102362204722" footer="0.51181102362204722"/>
  <pageSetup paperSize="9" scale="71"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BQ160"/>
  <sheetViews>
    <sheetView zoomScale="90" zoomScaleNormal="90" workbookViewId="0">
      <selection activeCell="I76" sqref="I76"/>
    </sheetView>
  </sheetViews>
  <sheetFormatPr defaultRowHeight="13.5" x14ac:dyDescent="0.15"/>
  <cols>
    <col min="1" max="1" width="9.375" style="2" bestFit="1" customWidth="1"/>
    <col min="2" max="13" width="3.875" style="2" customWidth="1"/>
    <col min="14" max="18" width="4.125" style="2" customWidth="1"/>
    <col min="19" max="19" width="2.875" style="2" customWidth="1"/>
    <col min="20" max="20" width="2.125" style="2" customWidth="1"/>
    <col min="21" max="24" width="4.125" style="2" customWidth="1"/>
    <col min="25" max="25" width="2.75" style="2" customWidth="1"/>
    <col min="26" max="26" width="2.625" style="2" customWidth="1"/>
    <col min="27" max="29" width="4.125" style="2" customWidth="1"/>
    <col min="30" max="46" width="2.625" style="2" customWidth="1"/>
    <col min="47" max="52" width="3.625" style="2" customWidth="1"/>
    <col min="53" max="167" width="2.625" style="2" customWidth="1"/>
    <col min="168" max="16384" width="9" style="2"/>
  </cols>
  <sheetData>
    <row r="1" spans="1:69" ht="18.75" customHeight="1" x14ac:dyDescent="0.15">
      <c r="A1" s="5" t="s">
        <v>55</v>
      </c>
      <c r="B1" s="6"/>
      <c r="C1" s="6"/>
      <c r="AU1" s="28" t="s">
        <v>129</v>
      </c>
      <c r="BB1" s="46" t="s">
        <v>130</v>
      </c>
      <c r="BK1" s="28" t="s">
        <v>131</v>
      </c>
    </row>
    <row r="2" spans="1:69" ht="8.25" customHeight="1" thickBot="1" x14ac:dyDescent="0.2">
      <c r="A2" s="5"/>
      <c r="B2" s="6"/>
      <c r="C2" s="6"/>
    </row>
    <row r="3" spans="1:69" ht="6.75" customHeight="1" x14ac:dyDescent="0.15">
      <c r="A3" s="5"/>
      <c r="B3" s="6"/>
      <c r="C3" s="6"/>
      <c r="AU3" s="351" t="str">
        <f>IF(COUNT(国保税!#REF!)=0,"",#REF!*$P$61)</f>
        <v/>
      </c>
      <c r="AV3" s="352"/>
      <c r="AW3" s="352"/>
      <c r="AX3" s="352"/>
      <c r="AY3" s="352"/>
      <c r="AZ3" s="353"/>
      <c r="BB3" s="351" t="str">
        <f>IF(COUNT(国保税!#REF!)=0,"",#REF!*$B$68)</f>
        <v/>
      </c>
      <c r="BC3" s="352"/>
      <c r="BD3" s="352"/>
      <c r="BE3" s="352"/>
      <c r="BF3" s="352"/>
      <c r="BG3" s="352"/>
      <c r="BH3" s="352"/>
      <c r="BI3" s="353"/>
      <c r="BK3" s="351" t="str">
        <f>IF(COUNT(国保税!#REF!)=0,"",#REF!*$P$68)</f>
        <v/>
      </c>
      <c r="BL3" s="352"/>
      <c r="BM3" s="352"/>
      <c r="BN3" s="352"/>
      <c r="BO3" s="352"/>
      <c r="BP3" s="352"/>
      <c r="BQ3" s="353"/>
    </row>
    <row r="4" spans="1:69" ht="1.5" customHeight="1" thickBot="1" x14ac:dyDescent="0.2">
      <c r="A4" s="5"/>
      <c r="B4" s="6"/>
      <c r="C4" s="6"/>
      <c r="AU4" s="316" t="str">
        <f>IF(COUNT(国保税!#REF!)=0,"",#REF!*$P$61)</f>
        <v/>
      </c>
      <c r="AV4" s="317"/>
      <c r="AW4" s="317"/>
      <c r="AX4" s="317"/>
      <c r="AY4" s="317"/>
      <c r="AZ4" s="318"/>
      <c r="BB4" s="316" t="str">
        <f>IF(COUNT(国保税!#REF!)=0,"",#REF!*$B$68)</f>
        <v/>
      </c>
      <c r="BC4" s="317"/>
      <c r="BD4" s="317"/>
      <c r="BE4" s="317"/>
      <c r="BF4" s="317"/>
      <c r="BG4" s="317"/>
      <c r="BH4" s="317"/>
      <c r="BI4" s="318"/>
      <c r="BK4" s="316" t="str">
        <f>IF(COUNT(国保税!#REF!)=0,"",#REF!*$P$68)</f>
        <v/>
      </c>
      <c r="BL4" s="317"/>
      <c r="BM4" s="317"/>
      <c r="BN4" s="317"/>
      <c r="BO4" s="317"/>
      <c r="BP4" s="317"/>
      <c r="BQ4" s="318"/>
    </row>
    <row r="5" spans="1:69" ht="17.25" customHeight="1" thickBot="1" x14ac:dyDescent="0.2">
      <c r="A5" s="5"/>
      <c r="B5" s="486" t="s">
        <v>6</v>
      </c>
      <c r="C5" s="520"/>
      <c r="D5" s="520"/>
      <c r="E5" s="520"/>
      <c r="F5" s="520"/>
      <c r="G5" s="520"/>
      <c r="H5" s="520"/>
      <c r="I5" s="520"/>
      <c r="J5" s="520"/>
      <c r="K5" s="520"/>
      <c r="L5" s="520"/>
      <c r="M5" s="521"/>
      <c r="P5" s="530" t="s">
        <v>103</v>
      </c>
      <c r="Q5" s="531"/>
      <c r="R5" s="531"/>
      <c r="S5" s="531"/>
      <c r="T5" s="532"/>
      <c r="U5" s="539" t="s">
        <v>56</v>
      </c>
      <c r="V5" s="540"/>
      <c r="W5" s="541"/>
      <c r="X5" s="522" t="s">
        <v>57</v>
      </c>
      <c r="Y5" s="523"/>
      <c r="Z5" s="524"/>
      <c r="AU5" s="316" t="str">
        <f>IF(COUNT(国保税!#REF!)=0,"",#REF!*$P$61)</f>
        <v/>
      </c>
      <c r="AV5" s="317"/>
      <c r="AW5" s="317"/>
      <c r="AX5" s="317"/>
      <c r="AY5" s="317"/>
      <c r="AZ5" s="318"/>
      <c r="BB5" s="316" t="str">
        <f>IF(COUNT(国保税!#REF!)=0,"",#REF!*$B$68)</f>
        <v/>
      </c>
      <c r="BC5" s="317"/>
      <c r="BD5" s="317"/>
      <c r="BE5" s="317"/>
      <c r="BF5" s="317"/>
      <c r="BG5" s="317"/>
      <c r="BH5" s="317"/>
      <c r="BI5" s="318"/>
      <c r="BK5" s="316" t="str">
        <f>IF(COUNT(国保税!#REF!)=0,"",#REF!*$P$68)</f>
        <v/>
      </c>
      <c r="BL5" s="317"/>
      <c r="BM5" s="317"/>
      <c r="BN5" s="317"/>
      <c r="BO5" s="317"/>
      <c r="BP5" s="317"/>
      <c r="BQ5" s="318"/>
    </row>
    <row r="6" spans="1:69" ht="14.25" thickBot="1" x14ac:dyDescent="0.2">
      <c r="A6" s="6"/>
      <c r="B6" s="7" t="s">
        <v>9</v>
      </c>
      <c r="C6" s="8" t="s">
        <v>10</v>
      </c>
      <c r="D6" s="8" t="s">
        <v>11</v>
      </c>
      <c r="E6" s="8" t="s">
        <v>12</v>
      </c>
      <c r="F6" s="8" t="s">
        <v>13</v>
      </c>
      <c r="G6" s="8" t="s">
        <v>14</v>
      </c>
      <c r="H6" s="8" t="s">
        <v>15</v>
      </c>
      <c r="I6" s="8" t="s">
        <v>16</v>
      </c>
      <c r="J6" s="8" t="s">
        <v>17</v>
      </c>
      <c r="K6" s="8" t="s">
        <v>18</v>
      </c>
      <c r="L6" s="8" t="s">
        <v>19</v>
      </c>
      <c r="M6" s="9" t="s">
        <v>20</v>
      </c>
      <c r="O6" s="10"/>
      <c r="P6" s="533"/>
      <c r="Q6" s="534"/>
      <c r="R6" s="534"/>
      <c r="S6" s="534"/>
      <c r="T6" s="535"/>
      <c r="U6" s="539"/>
      <c r="V6" s="540"/>
      <c r="W6" s="541"/>
      <c r="X6" s="522"/>
      <c r="Y6" s="523"/>
      <c r="Z6" s="524"/>
      <c r="AU6" s="316" t="str">
        <f>IF(COUNT(国保税!#REF!)=0,"",#REF!*$P$61)</f>
        <v/>
      </c>
      <c r="AV6" s="317"/>
      <c r="AW6" s="317"/>
      <c r="AX6" s="317"/>
      <c r="AY6" s="317"/>
      <c r="AZ6" s="318"/>
      <c r="BB6" s="316" t="str">
        <f>IF(COUNT(国保税!#REF!)=0,"",#REF!*$B$68)</f>
        <v/>
      </c>
      <c r="BC6" s="317"/>
      <c r="BD6" s="317"/>
      <c r="BE6" s="317"/>
      <c r="BF6" s="317"/>
      <c r="BG6" s="317"/>
      <c r="BH6" s="317"/>
      <c r="BI6" s="318"/>
      <c r="BK6" s="316" t="str">
        <f>IF(COUNT(国保税!#REF!)=0,"",#REF!*$P$68)</f>
        <v/>
      </c>
      <c r="BL6" s="317"/>
      <c r="BM6" s="317"/>
      <c r="BN6" s="317"/>
      <c r="BO6" s="317"/>
      <c r="BP6" s="317"/>
      <c r="BQ6" s="318"/>
    </row>
    <row r="7" spans="1:69" x14ac:dyDescent="0.15">
      <c r="A7" s="6"/>
      <c r="B7" s="11" t="str">
        <f>IF(国保税!$D29="","",IF(国保税!$D29&lt;=設定!$D$2,"",IF(AND(国保税!$D29&lt;=設定!$A$2,国保税!$D29&gt;設定!$D$2),"3",IF(AND(国保税!$D29&gt;設定!$A$2,国保税!$D29&lt;設定!$B$1),"2","1"))))</f>
        <v/>
      </c>
      <c r="C7" s="12" t="str">
        <f>IF(国保税!$D29="","",IF(国保税!$D29&lt;=設定!$D$3,"",IF(AND(国保税!$D29&lt;=設定!$A$3,国保税!$D29&gt;設定!$D$3),"3",IF(AND(国保税!$D29&gt;設定!$A$3,国保税!$D29&lt;設定!$B$2),"2","1"))))</f>
        <v/>
      </c>
      <c r="D7" s="13" t="str">
        <f>IF(国保税!$D29="","",IF(国保税!$D29&lt;=設定!$D$4,"",IF(AND(国保税!$D29&lt;=設定!$A$4,国保税!$D29&gt;設定!$D$4),"3",IF(AND(国保税!$D29&gt;設定!$A$4,国保税!$D29&lt;設定!$B$3),"2","1"))))</f>
        <v/>
      </c>
      <c r="E7" s="13" t="str">
        <f>IF(国保税!$D29="","",IF(国保税!$D29&lt;=設定!$D$5,"",IF(AND(国保税!$D29&lt;=設定!$A$5,国保税!$D29&gt;設定!$D$5),"3",IF(AND(国保税!$D29&gt;設定!$A$5,国保税!$D29&lt;設定!$B$4),"2","1"))))</f>
        <v/>
      </c>
      <c r="F7" s="13" t="str">
        <f>IF(国保税!$D29="","",IF(国保税!$D29&lt;=設定!$D$6,"",IF(AND(国保税!$D29&lt;=設定!$A$6,国保税!$D29&gt;設定!$D$6),"3",IF(AND(国保税!$D29&gt;設定!$A$6,国保税!$D29&lt;設定!$B$5),"2","1"))))</f>
        <v/>
      </c>
      <c r="G7" s="13" t="str">
        <f>IF(国保税!$D29="","",IF(国保税!$D29&lt;=設定!$D$7,"",IF(AND(国保税!$D29&lt;=設定!$A$7,国保税!$D29&gt;設定!$D$7),"3",IF(AND(国保税!$D29&gt;設定!$A$7,国保税!$D29&lt;設定!$B$6),"2","1"))))</f>
        <v/>
      </c>
      <c r="H7" s="13" t="str">
        <f>IF(国保税!$D29="","",IF(国保税!$D29&lt;=設定!$D$8,"",IF(AND(国保税!$D29&lt;=設定!$A$8,国保税!$D29&gt;設定!$D$8),"3",IF(AND(国保税!$D29&gt;設定!$A$8,国保税!$D29&lt;設定!$B$7),"2","1"))))</f>
        <v/>
      </c>
      <c r="I7" s="13" t="str">
        <f>IF(国保税!$D29="","",IF(国保税!$D29&lt;=設定!$D$9,"",IF(AND(国保税!$D29&lt;=設定!$A$9,国保税!$D29&gt;設定!$D$9),"3",IF(AND(国保税!$D29&gt;設定!$A$9,国保税!$D29&lt;設定!$B$8),"2","1"))))</f>
        <v/>
      </c>
      <c r="J7" s="13" t="str">
        <f>IF(国保税!$D29="","",IF(国保税!$D29&lt;=設定!$D$10,"",IF(AND(国保税!$D29&lt;=設定!$A$10,国保税!$D29&gt;設定!$D$10),"3",IF(AND(国保税!$D29&gt;設定!$A$10,国保税!$D29&lt;設定!$B$9),"2","1"))))</f>
        <v/>
      </c>
      <c r="K7" s="13" t="str">
        <f>IF(国保税!$D29="","",IF(国保税!$D29&lt;=設定!$D$11,"",IF(AND(国保税!$D29&lt;=設定!$A$11,国保税!$D29&gt;設定!$D$11),"3",IF(AND(国保税!$D29&gt;設定!$A$11,国保税!$D29&lt;設定!$B$10),"2","1"))))</f>
        <v/>
      </c>
      <c r="L7" s="14" t="str">
        <f>IF(国保税!$D29="","",IF(国保税!$D29&lt;=設定!$D$12,"",IF(AND(国保税!$D29&lt;=設定!$A$12,国保税!$D29&gt;設定!$D$12),"3",IF(AND(国保税!$D29&gt;設定!$A$12,国保税!$D29&lt;設定!$B$11),"2","1"))))</f>
        <v/>
      </c>
      <c r="M7" s="15" t="str">
        <f>IF(国保税!$D29="","",IF(国保税!$D29&lt;=設定!$D$13,"",IF(AND(国保税!$D29&lt;=設定!$A$13,国保税!$D29&gt;設定!$D$13),"3",IF(AND(国保税!$D29&gt;設定!$A$13,国保税!$D29&lt;設定!$B$12),"2","1"))))</f>
        <v/>
      </c>
      <c r="O7" s="16" t="s">
        <v>9</v>
      </c>
      <c r="P7" s="536">
        <f>IF(AND(国保税!O$29="",国保税!O$30="",国保税!O$31="",国保税!O$32="",国保税!O$33="",国保税!O$34="",国保税!O$35="",国保税!O$36="",国保税!O$37="",国保税!O$38=""),1,0)</f>
        <v>1</v>
      </c>
      <c r="Q7" s="537"/>
      <c r="R7" s="537"/>
      <c r="S7" s="537"/>
      <c r="T7" s="538"/>
      <c r="U7" s="542">
        <f>SUM(P7:Q18)</f>
        <v>12</v>
      </c>
      <c r="V7" s="543"/>
      <c r="W7" s="544"/>
      <c r="X7" s="525">
        <f>12-U7</f>
        <v>0</v>
      </c>
      <c r="Y7" s="473"/>
      <c r="Z7" s="526"/>
      <c r="AU7" s="316" t="str">
        <f>IF(COUNT(国保税!#REF!)=0,"",#REF!*$P$61)</f>
        <v/>
      </c>
      <c r="AV7" s="317"/>
      <c r="AW7" s="317"/>
      <c r="AX7" s="317"/>
      <c r="AY7" s="317"/>
      <c r="AZ7" s="318"/>
      <c r="BB7" s="316" t="str">
        <f>IF(COUNT(国保税!#REF!)=0,"",#REF!*$B$68)</f>
        <v/>
      </c>
      <c r="BC7" s="317"/>
      <c r="BD7" s="317"/>
      <c r="BE7" s="317"/>
      <c r="BF7" s="317"/>
      <c r="BG7" s="317"/>
      <c r="BH7" s="317"/>
      <c r="BI7" s="318"/>
      <c r="BK7" s="316" t="str">
        <f>IF(COUNT(国保税!#REF!)=0,"",#REF!*$P$68)</f>
        <v/>
      </c>
      <c r="BL7" s="317"/>
      <c r="BM7" s="317"/>
      <c r="BN7" s="317"/>
      <c r="BO7" s="317"/>
      <c r="BP7" s="317"/>
      <c r="BQ7" s="318"/>
    </row>
    <row r="8" spans="1:69" x14ac:dyDescent="0.15">
      <c r="A8" s="6"/>
      <c r="B8" s="17" t="str">
        <f>IF(国保税!$D30="","",IF(国保税!$D30&lt;=設定!$D$2,"",IF(AND(国保税!$D30&lt;=設定!$A$2,国保税!$D30&gt;設定!$D$2),"3",IF(AND(国保税!$D30&gt;設定!$A$2,国保税!$D30&lt;設定!$B$1),"2","1"))))</f>
        <v/>
      </c>
      <c r="C8" s="18" t="str">
        <f>IF(国保税!$D30="","",IF(国保税!$D30&lt;=設定!$D$3,"",IF(AND(国保税!$D30&lt;=設定!$A$3,国保税!$D30&gt;設定!$D$3),"3",IF(AND(国保税!$D30&gt;設定!$A$3,国保税!$D30&lt;設定!$B$2),"2","1"))))</f>
        <v/>
      </c>
      <c r="D8" s="19" t="str">
        <f>IF(国保税!$D30="","",IF(国保税!$D30&lt;=設定!$D$4,"",IF(AND(国保税!$D30&lt;=設定!$A$4,国保税!$D30&gt;設定!$D$4),"3",IF(AND(国保税!$D30&gt;設定!$A$4,国保税!$D30&lt;設定!$B$3),"2","1"))))</f>
        <v/>
      </c>
      <c r="E8" s="19" t="str">
        <f>IF(国保税!$D30="","",IF(国保税!$D30&lt;=設定!$D$5,"",IF(AND(国保税!$D30&lt;=設定!$A$5,国保税!$D30&gt;設定!$D$5),"3",IF(AND(国保税!$D30&gt;設定!$A$5,国保税!$D30&lt;設定!$B$4),"2","1"))))</f>
        <v/>
      </c>
      <c r="F8" s="19" t="str">
        <f>IF(国保税!$D30="","",IF(国保税!$D30&lt;=設定!$D$6,"",IF(AND(国保税!$D30&lt;=設定!$A$6,国保税!$D30&gt;設定!$D$6),"3",IF(AND(国保税!$D30&gt;設定!$A$6,国保税!$D30&lt;設定!$B$5),"2","1"))))</f>
        <v/>
      </c>
      <c r="G8" s="19" t="str">
        <f>IF(国保税!$D30="","",IF(国保税!$D30&lt;=設定!$D$7,"",IF(AND(国保税!$D30&lt;=設定!$A$7,国保税!$D30&gt;設定!$D$7),"3",IF(AND(国保税!$D30&gt;設定!$A$7,国保税!$D30&lt;設定!$B$6),"2","1"))))</f>
        <v/>
      </c>
      <c r="H8" s="19" t="str">
        <f>IF(国保税!$D30="","",IF(国保税!$D30&lt;=設定!$D$8,"",IF(AND(国保税!$D30&lt;=設定!$A$8,国保税!$D30&gt;設定!$D$8),"3",IF(AND(国保税!$D30&gt;設定!$A$8,国保税!$D30&lt;設定!$B$7),"2","1"))))</f>
        <v/>
      </c>
      <c r="I8" s="19" t="str">
        <f>IF(国保税!$D30="","",IF(国保税!$D30&lt;=設定!$D$9,"",IF(AND(国保税!$D30&lt;=設定!$A$9,国保税!$D30&gt;設定!$D$9),"3",IF(AND(国保税!$D30&gt;設定!$A$9,国保税!$D30&lt;設定!$B$8),"2","1"))))</f>
        <v/>
      </c>
      <c r="J8" s="19" t="str">
        <f>IF(国保税!$D30="","",IF(国保税!$D30&lt;=設定!$D$10,"",IF(AND(国保税!$D30&lt;=設定!$A$10,国保税!$D30&gt;設定!$D$10),"3",IF(AND(国保税!$D30&gt;設定!$A$10,国保税!$D30&lt;設定!$B$9),"2","1"))))</f>
        <v/>
      </c>
      <c r="K8" s="19" t="str">
        <f>IF(国保税!$D30="","",IF(国保税!$D30&lt;=設定!$D$11,"",IF(AND(国保税!$D30&lt;=設定!$A$11,国保税!$D30&gt;設定!$D$11),"3",IF(AND(国保税!$D30&gt;設定!$A$11,国保税!$D30&lt;設定!$B$10),"2","1"))))</f>
        <v/>
      </c>
      <c r="L8" s="20" t="str">
        <f>IF(国保税!$D30="","",IF(国保税!$D30&lt;=設定!$D$12,"",IF(AND(国保税!$D30&lt;=設定!$A$12,国保税!$D30&gt;設定!$D$12),"3",IF(AND(国保税!$D30&gt;設定!$A$12,国保税!$D30&lt;設定!$B$11),"2","1"))))</f>
        <v/>
      </c>
      <c r="M8" s="21" t="str">
        <f>IF(国保税!$D30="","",IF(国保税!$D30&lt;=設定!$D$13,"",IF(AND(国保税!$D30&lt;=設定!$A$13,国保税!$D30&gt;設定!$D$13),"3",IF(AND(国保税!$D30&gt;設定!$A$13,国保税!$D30&lt;設定!$B$12),"2","1"))))</f>
        <v/>
      </c>
      <c r="O8" s="22" t="s">
        <v>10</v>
      </c>
      <c r="P8" s="536">
        <f>IF(AND(国保税!P$29="",国保税!P$30="",国保税!P$31="",国保税!P$32="",国保税!P$33="",国保税!P$34="",国保税!P$35="",国保税!P$36="",国保税!P$37="",国保税!P$38=""),1,0)</f>
        <v>1</v>
      </c>
      <c r="Q8" s="537"/>
      <c r="R8" s="537"/>
      <c r="S8" s="537"/>
      <c r="T8" s="538"/>
      <c r="AU8" s="316" t="str">
        <f>IF(COUNT(国保税!#REF!)=0,"",#REF!*$P$61)</f>
        <v/>
      </c>
      <c r="AV8" s="317"/>
      <c r="AW8" s="317"/>
      <c r="AX8" s="317"/>
      <c r="AY8" s="317"/>
      <c r="AZ8" s="318"/>
      <c r="BB8" s="316" t="str">
        <f>IF(COUNT(国保税!#REF!)=0,"",#REF!*$B$68)</f>
        <v/>
      </c>
      <c r="BC8" s="317"/>
      <c r="BD8" s="317"/>
      <c r="BE8" s="317"/>
      <c r="BF8" s="317"/>
      <c r="BG8" s="317"/>
      <c r="BH8" s="317"/>
      <c r="BI8" s="318"/>
      <c r="BK8" s="316" t="str">
        <f>IF(COUNT(国保税!#REF!)=0,"",#REF!*$P$68)</f>
        <v/>
      </c>
      <c r="BL8" s="317"/>
      <c r="BM8" s="317"/>
      <c r="BN8" s="317"/>
      <c r="BO8" s="317"/>
      <c r="BP8" s="317"/>
      <c r="BQ8" s="318"/>
    </row>
    <row r="9" spans="1:69" x14ac:dyDescent="0.15">
      <c r="A9" s="6"/>
      <c r="B9" s="17" t="str">
        <f>IF(国保税!$D31="","",IF(国保税!$D31&lt;=設定!$D$2,"",IF(AND(国保税!$D31&lt;=設定!$A$2,国保税!$D31&gt;設定!$D$2),"3",IF(AND(国保税!$D31&gt;設定!$A$2,国保税!$D31&lt;設定!$B$1),"2","1"))))</f>
        <v/>
      </c>
      <c r="C9" s="18" t="str">
        <f>IF(国保税!$D31="","",IF(国保税!$D31&lt;=設定!$D$3,"",IF(AND(国保税!$D31&lt;=設定!$A$3,国保税!$D31&gt;設定!$D$3),"3",IF(AND(国保税!$D31&gt;設定!$A$3,国保税!$D31&lt;設定!$B$2),"2","1"))))</f>
        <v/>
      </c>
      <c r="D9" s="19" t="str">
        <f>IF(国保税!$D31="","",IF(国保税!$D31&lt;=設定!$D$4,"",IF(AND(国保税!$D31&lt;=設定!$A$4,国保税!$D31&gt;設定!$D$4),"3",IF(AND(国保税!$D31&gt;設定!$A$4,国保税!$D31&lt;設定!$B$3),"2","1"))))</f>
        <v/>
      </c>
      <c r="E9" s="19" t="str">
        <f>IF(国保税!$D31="","",IF(国保税!$D31&lt;=設定!$D$5,"",IF(AND(国保税!$D31&lt;=設定!$A$5,国保税!$D31&gt;設定!$D$5),"3",IF(AND(国保税!$D31&gt;設定!$A$5,国保税!$D31&lt;設定!$B$4),"2","1"))))</f>
        <v/>
      </c>
      <c r="F9" s="19" t="str">
        <f>IF(国保税!$D31="","",IF(国保税!$D31&lt;=設定!$D$6,"",IF(AND(国保税!$D31&lt;=設定!$A$6,国保税!$D31&gt;設定!$D$6),"3",IF(AND(国保税!$D31&gt;設定!$A$6,国保税!$D31&lt;設定!$B$5),"2","1"))))</f>
        <v/>
      </c>
      <c r="G9" s="19" t="str">
        <f>IF(国保税!$D31="","",IF(国保税!$D31&lt;=設定!$D$7,"",IF(AND(国保税!$D31&lt;=設定!$A$7,国保税!$D31&gt;設定!$D$7),"3",IF(AND(国保税!$D31&gt;設定!$A$7,国保税!$D31&lt;設定!$B$6),"2","1"))))</f>
        <v/>
      </c>
      <c r="H9" s="19" t="str">
        <f>IF(国保税!$D31="","",IF(国保税!$D31&lt;=設定!$D$8,"",IF(AND(国保税!$D31&lt;=設定!$A$8,国保税!$D31&gt;設定!$D$8),"3",IF(AND(国保税!$D31&gt;設定!$A$8,国保税!$D31&lt;設定!$B$7),"2","1"))))</f>
        <v/>
      </c>
      <c r="I9" s="19" t="str">
        <f>IF(国保税!$D31="","",IF(国保税!$D31&lt;=設定!$D$9,"",IF(AND(国保税!$D31&lt;=設定!$A$9,国保税!$D31&gt;設定!$D$9),"3",IF(AND(国保税!$D31&gt;設定!$A$9,国保税!$D31&lt;設定!$B$8),"2","1"))))</f>
        <v/>
      </c>
      <c r="J9" s="19" t="str">
        <f>IF(国保税!$D31="","",IF(国保税!$D31&lt;=設定!$D$10,"",IF(AND(国保税!$D31&lt;=設定!$A$10,国保税!$D31&gt;設定!$D$10),"3",IF(AND(国保税!$D31&gt;設定!$A$10,国保税!$D31&lt;設定!$B$9),"2","1"))))</f>
        <v/>
      </c>
      <c r="K9" s="19" t="str">
        <f>IF(国保税!$D31="","",IF(国保税!$D31&lt;=設定!$D$11,"",IF(AND(国保税!$D31&lt;=設定!$A$11,国保税!$D31&gt;設定!$D$11),"3",IF(AND(国保税!$D31&gt;設定!$A$11,国保税!$D31&lt;設定!$B$10),"2","1"))))</f>
        <v/>
      </c>
      <c r="L9" s="20" t="str">
        <f>IF(国保税!$D31="","",IF(国保税!$D31&lt;=設定!$D$12,"",IF(AND(国保税!$D31&lt;=設定!$A$12,国保税!$D31&gt;設定!$D$12),"3",IF(AND(国保税!$D31&gt;設定!$A$12,国保税!$D31&lt;設定!$B$11),"2","1"))))</f>
        <v/>
      </c>
      <c r="M9" s="21" t="str">
        <f>IF(国保税!$D31="","",IF(国保税!$D31&lt;=設定!$D$13,"",IF(AND(国保税!$D31&lt;=設定!$A$13,国保税!$D31&gt;設定!$D$13),"3",IF(AND(国保税!$D31&gt;設定!$A$13,国保税!$D31&lt;設定!$B$12),"2","1"))))</f>
        <v/>
      </c>
      <c r="O9" s="22" t="s">
        <v>11</v>
      </c>
      <c r="P9" s="536">
        <f>IF(AND(国保税!Q$29="",国保税!Q$30="",国保税!Q$31="",国保税!Q$32="",国保税!Q$33="",国保税!Q$34="",国保税!Q$35="",国保税!Q$36="",国保税!Q$37="",国保税!Q$38=""),1,0)</f>
        <v>1</v>
      </c>
      <c r="Q9" s="537"/>
      <c r="R9" s="537"/>
      <c r="S9" s="537"/>
      <c r="T9" s="538"/>
      <c r="AU9" s="316" t="str">
        <f>IF(COUNT(国保税!#REF!)=0,"",#REF!*$P$61)</f>
        <v/>
      </c>
      <c r="AV9" s="317"/>
      <c r="AW9" s="317"/>
      <c r="AX9" s="317"/>
      <c r="AY9" s="317"/>
      <c r="AZ9" s="318"/>
      <c r="BB9" s="316" t="str">
        <f>IF(COUNT(国保税!#REF!)=0,"",#REF!*$B$68)</f>
        <v/>
      </c>
      <c r="BC9" s="317"/>
      <c r="BD9" s="317"/>
      <c r="BE9" s="317"/>
      <c r="BF9" s="317"/>
      <c r="BG9" s="317"/>
      <c r="BH9" s="317"/>
      <c r="BI9" s="318"/>
      <c r="BK9" s="316" t="str">
        <f>IF(COUNT(国保税!#REF!)=0,"",#REF!*$P$68)</f>
        <v/>
      </c>
      <c r="BL9" s="317"/>
      <c r="BM9" s="317"/>
      <c r="BN9" s="317"/>
      <c r="BO9" s="317"/>
      <c r="BP9" s="317"/>
      <c r="BQ9" s="318"/>
    </row>
    <row r="10" spans="1:69" x14ac:dyDescent="0.15">
      <c r="A10" s="6"/>
      <c r="B10" s="17" t="str">
        <f>IF(国保税!$D32="","",IF(国保税!$D32&lt;=設定!$D$2,"",IF(AND(国保税!$D32&lt;=設定!$A$2,国保税!$D32&gt;設定!$D$2),"3",IF(AND(国保税!$D32&gt;設定!$A$2,国保税!$D32&lt;設定!$B$1),"2","1"))))</f>
        <v/>
      </c>
      <c r="C10" s="18" t="str">
        <f>IF(国保税!$D32="","",IF(国保税!$D32&lt;=設定!$D$3,"",IF(AND(国保税!$D32&lt;=設定!$A$3,国保税!$D32&gt;設定!$D$3),"3",IF(AND(国保税!$D32&gt;設定!$A$3,国保税!$D32&lt;設定!$B$2),"2","1"))))</f>
        <v/>
      </c>
      <c r="D10" s="19" t="str">
        <f>IF(国保税!$D32="","",IF(国保税!$D32&lt;=設定!$D$4,"",IF(AND(国保税!$D32&lt;=設定!$A$4,国保税!$D32&gt;設定!$D$4),"3",IF(AND(国保税!$D32&gt;設定!$A$4,国保税!$D32&lt;設定!$B$3),"2","1"))))</f>
        <v/>
      </c>
      <c r="E10" s="19" t="str">
        <f>IF(国保税!$D32="","",IF(国保税!$D32&lt;=設定!$D$5,"",IF(AND(国保税!$D32&lt;=設定!$A$5,国保税!$D32&gt;設定!$D$5),"3",IF(AND(国保税!$D32&gt;設定!$A$5,国保税!$D32&lt;設定!$B$4),"2","1"))))</f>
        <v/>
      </c>
      <c r="F10" s="19" t="str">
        <f>IF(国保税!$D32="","",IF(国保税!$D32&lt;=設定!$D$6,"",IF(AND(国保税!$D32&lt;=設定!$A$6,国保税!$D32&gt;設定!$D$6),"3",IF(AND(国保税!$D32&gt;設定!$A$6,国保税!$D32&lt;設定!$B$5),"2","1"))))</f>
        <v/>
      </c>
      <c r="G10" s="19" t="str">
        <f>IF(国保税!$D32="","",IF(国保税!$D32&lt;=設定!$D$7,"",IF(AND(国保税!$D32&lt;=設定!$A$7,国保税!$D32&gt;設定!$D$7),"3",IF(AND(国保税!$D32&gt;設定!$A$7,国保税!$D32&lt;設定!$B$6),"2","1"))))</f>
        <v/>
      </c>
      <c r="H10" s="19" t="str">
        <f>IF(国保税!$D32="","",IF(国保税!$D32&lt;=設定!$D$8,"",IF(AND(国保税!$D32&lt;=設定!$A$8,国保税!$D32&gt;設定!$D$8),"3",IF(AND(国保税!$D32&gt;設定!$A$8,国保税!$D32&lt;設定!$B$7),"2","1"))))</f>
        <v/>
      </c>
      <c r="I10" s="19" t="str">
        <f>IF(国保税!$D32="","",IF(国保税!$D32&lt;=設定!$D$9,"",IF(AND(国保税!$D32&lt;=設定!$A$9,国保税!$D32&gt;設定!$D$9),"3",IF(AND(国保税!$D32&gt;設定!$A$9,国保税!$D32&lt;設定!$B$8),"2","1"))))</f>
        <v/>
      </c>
      <c r="J10" s="19" t="str">
        <f>IF(国保税!$D32="","",IF(国保税!$D32&lt;=設定!$D$10,"",IF(AND(国保税!$D32&lt;=設定!$A$10,国保税!$D32&gt;設定!$D$10),"3",IF(AND(国保税!$D32&gt;設定!$A$10,国保税!$D32&lt;設定!$B$9),"2","1"))))</f>
        <v/>
      </c>
      <c r="K10" s="19" t="str">
        <f>IF(国保税!$D32="","",IF(国保税!$D32&lt;=設定!$D$11,"",IF(AND(国保税!$D32&lt;=設定!$A$11,国保税!$D32&gt;設定!$D$11),"3",IF(AND(国保税!$D32&gt;設定!$A$11,国保税!$D32&lt;設定!$B$10),"2","1"))))</f>
        <v/>
      </c>
      <c r="L10" s="20" t="str">
        <f>IF(国保税!$D32="","",IF(国保税!$D32&lt;=設定!$D$12,"",IF(AND(国保税!$D32&lt;=設定!$A$12,国保税!$D32&gt;設定!$D$12),"3",IF(AND(国保税!$D32&gt;設定!$A$12,国保税!$D32&lt;設定!$B$11),"2","1"))))</f>
        <v/>
      </c>
      <c r="M10" s="21" t="str">
        <f>IF(国保税!$D32="","",IF(国保税!$D32&lt;=設定!$D$13,"",IF(AND(国保税!$D32&lt;=設定!$A$13,国保税!$D32&gt;設定!$D$13),"3",IF(AND(国保税!$D32&gt;設定!$A$13,国保税!$D32&lt;設定!$B$12),"2","1"))))</f>
        <v/>
      </c>
      <c r="O10" s="22" t="s">
        <v>12</v>
      </c>
      <c r="P10" s="536">
        <f>IF(AND(国保税!R$29="",国保税!R$30="",国保税!R$31="",国保税!R$32="",国保税!R$33="",国保税!R$34="",国保税!R$35="",国保税!R$36="",国保税!R$37="",国保税!R$38=""),1,0)</f>
        <v>1</v>
      </c>
      <c r="Q10" s="537"/>
      <c r="R10" s="537"/>
      <c r="S10" s="537"/>
      <c r="T10" s="538"/>
      <c r="AU10" s="316" t="str">
        <f>IF(COUNT(国保税!#REF!)=0,"",#REF!*$P$61)</f>
        <v/>
      </c>
      <c r="AV10" s="317"/>
      <c r="AW10" s="317"/>
      <c r="AX10" s="317"/>
      <c r="AY10" s="317"/>
      <c r="AZ10" s="318"/>
      <c r="BB10" s="316" t="str">
        <f>IF(COUNT(国保税!#REF!)=0,"",#REF!*$B$68)</f>
        <v/>
      </c>
      <c r="BC10" s="317"/>
      <c r="BD10" s="317"/>
      <c r="BE10" s="317"/>
      <c r="BF10" s="317"/>
      <c r="BG10" s="317"/>
      <c r="BH10" s="317"/>
      <c r="BI10" s="318"/>
      <c r="BK10" s="316" t="str">
        <f>IF(COUNT(国保税!#REF!)=0,"",#REF!*$P$68)</f>
        <v/>
      </c>
      <c r="BL10" s="317"/>
      <c r="BM10" s="317"/>
      <c r="BN10" s="317"/>
      <c r="BO10" s="317"/>
      <c r="BP10" s="317"/>
      <c r="BQ10" s="318"/>
    </row>
    <row r="11" spans="1:69" x14ac:dyDescent="0.15">
      <c r="A11" s="6"/>
      <c r="B11" s="17" t="str">
        <f>IF(国保税!$D33="","",IF(国保税!$D33&lt;=設定!$D$2,"",IF(AND(国保税!$D33&lt;=設定!$A$2,国保税!$D33&gt;設定!$D$2),"3",IF(AND(国保税!$D33&gt;設定!$A$2,国保税!$D33&lt;設定!$B$1),"2","1"))))</f>
        <v/>
      </c>
      <c r="C11" s="18" t="str">
        <f>IF(国保税!$D33="","",IF(国保税!$D33&lt;=設定!$D$3,"",IF(AND(国保税!$D33&lt;=設定!$A$3,国保税!$D33&gt;設定!$D$3),"3",IF(AND(国保税!$D33&gt;設定!$A$3,国保税!$D33&lt;設定!$B$2),"2","1"))))</f>
        <v/>
      </c>
      <c r="D11" s="19" t="str">
        <f>IF(国保税!$D33="","",IF(国保税!$D33&lt;=設定!$D$4,"",IF(AND(国保税!$D33&lt;=設定!$A$4,国保税!$D33&gt;設定!$D$4),"3",IF(AND(国保税!$D33&gt;設定!$A$4,国保税!$D33&lt;設定!$B$3),"2","1"))))</f>
        <v/>
      </c>
      <c r="E11" s="19" t="str">
        <f>IF(国保税!$D33="","",IF(国保税!$D33&lt;=設定!$D$5,"",IF(AND(国保税!$D33&lt;=設定!$A$5,国保税!$D33&gt;設定!$D$5),"3",IF(AND(国保税!$D33&gt;設定!$A$5,国保税!$D33&lt;設定!$B$4),"2","1"))))</f>
        <v/>
      </c>
      <c r="F11" s="19" t="str">
        <f>IF(国保税!$D33="","",IF(国保税!$D33&lt;=設定!$D$6,"",IF(AND(国保税!$D33&lt;=設定!$A$6,国保税!$D33&gt;設定!$D$6),"3",IF(AND(国保税!$D33&gt;設定!$A$6,国保税!$D33&lt;設定!$B$5),"2","1"))))</f>
        <v/>
      </c>
      <c r="G11" s="19" t="str">
        <f>IF(国保税!$D33="","",IF(国保税!$D33&lt;=設定!$D$7,"",IF(AND(国保税!$D33&lt;=設定!$A$7,国保税!$D33&gt;設定!$D$7),"3",IF(AND(国保税!$D33&gt;設定!$A$7,国保税!$D33&lt;設定!$B$6),"2","1"))))</f>
        <v/>
      </c>
      <c r="H11" s="19" t="str">
        <f>IF(国保税!$D33="","",IF(国保税!$D33&lt;=設定!$D$8,"",IF(AND(国保税!$D33&lt;=設定!$A$8,国保税!$D33&gt;設定!$D$8),"3",IF(AND(国保税!$D33&gt;設定!$A$8,国保税!$D33&lt;設定!$B$7),"2","1"))))</f>
        <v/>
      </c>
      <c r="I11" s="19" t="str">
        <f>IF(国保税!$D33="","",IF(国保税!$D33&lt;=設定!$D$9,"",IF(AND(国保税!$D33&lt;=設定!$A$9,国保税!$D33&gt;設定!$D$9),"3",IF(AND(国保税!$D33&gt;設定!$A$9,国保税!$D33&lt;設定!$B$8),"2","1"))))</f>
        <v/>
      </c>
      <c r="J11" s="19" t="str">
        <f>IF(国保税!$D33="","",IF(国保税!$D33&lt;=設定!$D$10,"",IF(AND(国保税!$D33&lt;=設定!$A$10,国保税!$D33&gt;設定!$D$10),"3",IF(AND(国保税!$D33&gt;設定!$A$10,国保税!$D33&lt;設定!$B$9),"2","1"))))</f>
        <v/>
      </c>
      <c r="K11" s="19" t="str">
        <f>IF(国保税!$D33="","",IF(国保税!$D33&lt;=設定!$D$11,"",IF(AND(国保税!$D33&lt;=設定!$A$11,国保税!$D33&gt;設定!$D$11),"3",IF(AND(国保税!$D33&gt;設定!$A$11,国保税!$D33&lt;設定!$B$10),"2","1"))))</f>
        <v/>
      </c>
      <c r="L11" s="20" t="str">
        <f>IF(国保税!$D33="","",IF(国保税!$D33&lt;=設定!$D$12,"",IF(AND(国保税!$D33&lt;=設定!$A$12,国保税!$D33&gt;設定!$D$12),"3",IF(AND(国保税!$D33&gt;設定!$A$12,国保税!$D33&lt;設定!$B$11),"2","1"))))</f>
        <v/>
      </c>
      <c r="M11" s="21" t="str">
        <f>IF(国保税!$D33="","",IF(国保税!$D33&lt;=設定!$D$13,"",IF(AND(国保税!$D33&lt;=設定!$A$13,国保税!$D33&gt;設定!$D$13),"3",IF(AND(国保税!$D33&gt;設定!$A$13,国保税!$D33&lt;設定!$B$12),"2","1"))))</f>
        <v/>
      </c>
      <c r="O11" s="22" t="s">
        <v>13</v>
      </c>
      <c r="P11" s="536">
        <f>IF(AND(国保税!S$29="",国保税!S$30="",国保税!S$31="",国保税!S$32="",国保税!S$33="",国保税!S$34="",国保税!S$35="",国保税!S$36="",国保税!S$37="",国保税!S$38=""),1,0)</f>
        <v>1</v>
      </c>
      <c r="Q11" s="537"/>
      <c r="R11" s="537"/>
      <c r="S11" s="537"/>
      <c r="T11" s="538"/>
      <c r="AU11" s="316" t="str">
        <f>IF(COUNT(国保税!#REF!)=0,"",#REF!*$P$61)</f>
        <v/>
      </c>
      <c r="AV11" s="317"/>
      <c r="AW11" s="317"/>
      <c r="AX11" s="317"/>
      <c r="AY11" s="317"/>
      <c r="AZ11" s="318"/>
      <c r="BB11" s="316" t="str">
        <f>IF(COUNT(国保税!#REF!)=0,"",#REF!*$B$68)</f>
        <v/>
      </c>
      <c r="BC11" s="317"/>
      <c r="BD11" s="317"/>
      <c r="BE11" s="317"/>
      <c r="BF11" s="317"/>
      <c r="BG11" s="317"/>
      <c r="BH11" s="317"/>
      <c r="BI11" s="318"/>
      <c r="BK11" s="316" t="str">
        <f>IF(COUNT(国保税!#REF!)=0,"",#REF!*$P$68)</f>
        <v/>
      </c>
      <c r="BL11" s="317"/>
      <c r="BM11" s="317"/>
      <c r="BN11" s="317"/>
      <c r="BO11" s="317"/>
      <c r="BP11" s="317"/>
      <c r="BQ11" s="318"/>
    </row>
    <row r="12" spans="1:69" x14ac:dyDescent="0.15">
      <c r="A12" s="6"/>
      <c r="B12" s="17" t="str">
        <f>IF(国保税!$D34="","",IF(国保税!$D34&lt;=設定!$D$2,"",IF(AND(国保税!$D34&lt;=設定!$A$2,国保税!$D34&gt;設定!$D$2),"3",IF(AND(国保税!$D34&gt;設定!$A$2,国保税!$D34&lt;設定!$B$1),"2","1"))))</f>
        <v/>
      </c>
      <c r="C12" s="18" t="str">
        <f>IF(国保税!$D34="","",IF(国保税!$D34&lt;=設定!$D$3,"",IF(AND(国保税!$D34&lt;=設定!$A$3,国保税!$D34&gt;設定!$D$3),"3",IF(AND(国保税!$D34&gt;設定!$A$3,国保税!$D34&lt;設定!$B$2),"2","1"))))</f>
        <v/>
      </c>
      <c r="D12" s="19" t="str">
        <f>IF(国保税!$D34="","",IF(国保税!$D34&lt;=設定!$D$4,"",IF(AND(国保税!$D34&lt;=設定!$A$4,国保税!$D34&gt;設定!$D$4),"3",IF(AND(国保税!$D34&gt;設定!$A$4,国保税!$D34&lt;設定!$B$3),"2","1"))))</f>
        <v/>
      </c>
      <c r="E12" s="19" t="str">
        <f>IF(国保税!$D34="","",IF(国保税!$D34&lt;=設定!$D$5,"",IF(AND(国保税!$D34&lt;=設定!$A$5,国保税!$D34&gt;設定!$D$5),"3",IF(AND(国保税!$D34&gt;設定!$A$5,国保税!$D34&lt;設定!$B$4),"2","1"))))</f>
        <v/>
      </c>
      <c r="F12" s="19" t="str">
        <f>IF(国保税!$D34="","",IF(国保税!$D34&lt;=設定!$D$6,"",IF(AND(国保税!$D34&lt;=設定!$A$6,国保税!$D34&gt;設定!$D$6),"3",IF(AND(国保税!$D34&gt;設定!$A$6,国保税!$D34&lt;設定!$B$5),"2","1"))))</f>
        <v/>
      </c>
      <c r="G12" s="19" t="str">
        <f>IF(国保税!$D34="","",IF(国保税!$D34&lt;=設定!$D$7,"",IF(AND(国保税!$D34&lt;=設定!$A$7,国保税!$D34&gt;設定!$D$7),"3",IF(AND(国保税!$D34&gt;設定!$A$7,国保税!$D34&lt;設定!$B$6),"2","1"))))</f>
        <v/>
      </c>
      <c r="H12" s="19" t="str">
        <f>IF(国保税!$D34="","",IF(国保税!$D34&lt;=設定!$D$8,"",IF(AND(国保税!$D34&lt;=設定!$A$8,国保税!$D34&gt;設定!$D$8),"3",IF(AND(国保税!$D34&gt;設定!$A$8,国保税!$D34&lt;設定!$B$7),"2","1"))))</f>
        <v/>
      </c>
      <c r="I12" s="19" t="str">
        <f>IF(国保税!$D34="","",IF(国保税!$D34&lt;=設定!$D$9,"",IF(AND(国保税!$D34&lt;=設定!$A$9,国保税!$D34&gt;設定!$D$9),"3",IF(AND(国保税!$D34&gt;設定!$A$9,国保税!$D34&lt;設定!$B$8),"2","1"))))</f>
        <v/>
      </c>
      <c r="J12" s="19" t="str">
        <f>IF(国保税!$D34="","",IF(国保税!$D34&lt;=設定!$D$10,"",IF(AND(国保税!$D34&lt;=設定!$A$10,国保税!$D34&gt;設定!$D$10),"3",IF(AND(国保税!$D34&gt;設定!$A$10,国保税!$D34&lt;設定!$B$9),"2","1"))))</f>
        <v/>
      </c>
      <c r="K12" s="19" t="str">
        <f>IF(国保税!$D34="","",IF(国保税!$D34&lt;=設定!$D$11,"",IF(AND(国保税!$D34&lt;=設定!$A$11,国保税!$D34&gt;設定!$D$11),"3",IF(AND(国保税!$D34&gt;設定!$A$11,国保税!$D34&lt;設定!$B$10),"2","1"))))</f>
        <v/>
      </c>
      <c r="L12" s="20" t="str">
        <f>IF(国保税!$D34="","",IF(国保税!$D34&lt;=設定!$D$12,"",IF(AND(国保税!$D34&lt;=設定!$A$12,国保税!$D34&gt;設定!$D$12),"3",IF(AND(国保税!$D34&gt;設定!$A$12,国保税!$D34&lt;設定!$B$11),"2","1"))))</f>
        <v/>
      </c>
      <c r="M12" s="21" t="str">
        <f>IF(国保税!$D34="","",IF(国保税!$D34&lt;=設定!$D$13,"",IF(AND(国保税!$D34&lt;=設定!$A$13,国保税!$D34&gt;設定!$D$13),"3",IF(AND(国保税!$D34&gt;設定!$A$13,国保税!$D34&lt;設定!$B$12),"2","1"))))</f>
        <v/>
      </c>
      <c r="O12" s="22" t="s">
        <v>14</v>
      </c>
      <c r="P12" s="536">
        <f>IF(AND(国保税!T$29="",国保税!T$30="",国保税!T$31="",国保税!T$32="",国保税!T$33="",国保税!T$34="",国保税!T$35="",国保税!T$36="",国保税!T$37="",国保税!T$38=""),1,0)</f>
        <v>1</v>
      </c>
      <c r="Q12" s="537"/>
      <c r="R12" s="537"/>
      <c r="S12" s="537"/>
      <c r="T12" s="538"/>
      <c r="AU12" s="316" t="str">
        <f>IF(COUNT(国保税!#REF!)=0,"",#REF!*$P$61)</f>
        <v/>
      </c>
      <c r="AV12" s="317"/>
      <c r="AW12" s="317"/>
      <c r="AX12" s="317"/>
      <c r="AY12" s="317"/>
      <c r="AZ12" s="318"/>
      <c r="BB12" s="316" t="str">
        <f>IF(COUNT(国保税!#REF!)=0,"",#REF!*$B$68)</f>
        <v/>
      </c>
      <c r="BC12" s="317"/>
      <c r="BD12" s="317"/>
      <c r="BE12" s="317"/>
      <c r="BF12" s="317"/>
      <c r="BG12" s="317"/>
      <c r="BH12" s="317"/>
      <c r="BI12" s="318"/>
      <c r="BK12" s="316" t="str">
        <f>IF(COUNT(国保税!#REF!)=0,"",#REF!*$P$68)</f>
        <v/>
      </c>
      <c r="BL12" s="317"/>
      <c r="BM12" s="317"/>
      <c r="BN12" s="317"/>
      <c r="BO12" s="317"/>
      <c r="BP12" s="317"/>
      <c r="BQ12" s="318"/>
    </row>
    <row r="13" spans="1:69" x14ac:dyDescent="0.15">
      <c r="A13" s="6"/>
      <c r="B13" s="17" t="str">
        <f>IF(国保税!$D35="","",IF(国保税!$D35&lt;=設定!$D$2,"",IF(AND(国保税!$D35&lt;=設定!$A$2,国保税!$D35&gt;設定!$D$2),"3",IF(AND(国保税!$D35&gt;設定!$A$2,国保税!$D35&lt;設定!$B$1),"2","1"))))</f>
        <v/>
      </c>
      <c r="C13" s="18" t="str">
        <f>IF(国保税!$D35="","",IF(国保税!$D35&lt;=設定!$D$3,"",IF(AND(国保税!$D35&lt;=設定!$A$3,国保税!$D35&gt;設定!$D$3),"3",IF(AND(国保税!$D35&gt;設定!$A$3,国保税!$D35&lt;設定!$B$2),"2","1"))))</f>
        <v/>
      </c>
      <c r="D13" s="19" t="str">
        <f>IF(国保税!$D35="","",IF(国保税!$D35&lt;=設定!$D$4,"",IF(AND(国保税!$D35&lt;=設定!$A$4,国保税!$D35&gt;設定!$D$4),"3",IF(AND(国保税!$D35&gt;設定!$A$4,国保税!$D35&lt;設定!$B$3),"2","1"))))</f>
        <v/>
      </c>
      <c r="E13" s="19" t="str">
        <f>IF(国保税!$D35="","",IF(国保税!$D35&lt;=設定!$D$5,"",IF(AND(国保税!$D35&lt;=設定!$A$5,国保税!$D35&gt;設定!$D$5),"3",IF(AND(国保税!$D35&gt;設定!$A$5,国保税!$D35&lt;設定!$B$4),"2","1"))))</f>
        <v/>
      </c>
      <c r="F13" s="19" t="str">
        <f>IF(国保税!$D35="","",IF(国保税!$D35&lt;=設定!$D$6,"",IF(AND(国保税!$D35&lt;=設定!$A$6,国保税!$D35&gt;設定!$D$6),"3",IF(AND(国保税!$D35&gt;設定!$A$6,国保税!$D35&lt;設定!$B$5),"2","1"))))</f>
        <v/>
      </c>
      <c r="G13" s="19" t="str">
        <f>IF(国保税!$D35="","",IF(国保税!$D35&lt;=設定!$D$7,"",IF(AND(国保税!$D35&lt;=設定!$A$7,国保税!$D35&gt;設定!$D$7),"3",IF(AND(国保税!$D35&gt;設定!$A$7,国保税!$D35&lt;設定!$B$6),"2","1"))))</f>
        <v/>
      </c>
      <c r="H13" s="19" t="str">
        <f>IF(国保税!$D35="","",IF(国保税!$D35&lt;=設定!$D$8,"",IF(AND(国保税!$D35&lt;=設定!$A$8,国保税!$D35&gt;設定!$D$8),"3",IF(AND(国保税!$D35&gt;設定!$A$8,国保税!$D35&lt;設定!$B$7),"2","1"))))</f>
        <v/>
      </c>
      <c r="I13" s="19" t="str">
        <f>IF(国保税!$D35="","",IF(国保税!$D35&lt;=設定!$D$9,"",IF(AND(国保税!$D35&lt;=設定!$A$9,国保税!$D35&gt;設定!$D$9),"3",IF(AND(国保税!$D35&gt;設定!$A$9,国保税!$D35&lt;設定!$B$8),"2","1"))))</f>
        <v/>
      </c>
      <c r="J13" s="19" t="str">
        <f>IF(国保税!$D35="","",IF(国保税!$D35&lt;=設定!$D$10,"",IF(AND(国保税!$D35&lt;=設定!$A$10,国保税!$D35&gt;設定!$D$10),"3",IF(AND(国保税!$D35&gt;設定!$A$10,国保税!$D35&lt;設定!$B$9),"2","1"))))</f>
        <v/>
      </c>
      <c r="K13" s="19" t="str">
        <f>IF(国保税!$D35="","",IF(国保税!$D35&lt;=設定!$D$11,"",IF(AND(国保税!$D35&lt;=設定!$A$11,国保税!$D35&gt;設定!$D$11),"3",IF(AND(国保税!$D35&gt;設定!$A$11,国保税!$D35&lt;設定!$B$10),"2","1"))))</f>
        <v/>
      </c>
      <c r="L13" s="20" t="str">
        <f>IF(国保税!$D35="","",IF(国保税!$D35&lt;=設定!$D$12,"",IF(AND(国保税!$D35&lt;=設定!$A$12,国保税!$D35&gt;設定!$D$12),"3",IF(AND(国保税!$D35&gt;設定!$A$12,国保税!$D35&lt;設定!$B$11),"2","1"))))</f>
        <v/>
      </c>
      <c r="M13" s="21" t="str">
        <f>IF(国保税!$D35="","",IF(国保税!$D35&lt;=設定!$D$13,"",IF(AND(国保税!$D35&lt;=設定!$A$13,国保税!$D35&gt;設定!$D$13),"3",IF(AND(国保税!$D35&gt;設定!$A$13,国保税!$D35&lt;設定!$B$12),"2","1"))))</f>
        <v/>
      </c>
      <c r="O13" s="22" t="s">
        <v>15</v>
      </c>
      <c r="P13" s="536">
        <f>IF(AND(国保税!U$29="",国保税!U$30="",国保税!U$31="",国保税!U$32="",国保税!U$33="",国保税!U$34="",国保税!U$35="",国保税!U$36="",国保税!U$37="",国保税!U$38=""),1,0)</f>
        <v>1</v>
      </c>
      <c r="Q13" s="537"/>
      <c r="R13" s="537"/>
      <c r="S13" s="537"/>
      <c r="T13" s="538"/>
      <c r="AU13" s="316"/>
      <c r="AV13" s="317"/>
      <c r="AW13" s="317"/>
      <c r="AX13" s="317"/>
      <c r="AY13" s="317"/>
      <c r="AZ13" s="318"/>
      <c r="BB13" s="316"/>
      <c r="BC13" s="317"/>
      <c r="BD13" s="317"/>
      <c r="BE13" s="317"/>
      <c r="BF13" s="317"/>
      <c r="BG13" s="317"/>
      <c r="BH13" s="317"/>
      <c r="BI13" s="318"/>
      <c r="BK13" s="319"/>
      <c r="BL13" s="320"/>
      <c r="BM13" s="320"/>
      <c r="BN13" s="320"/>
      <c r="BO13" s="320"/>
      <c r="BP13" s="320"/>
      <c r="BQ13" s="321"/>
    </row>
    <row r="14" spans="1:69" x14ac:dyDescent="0.15">
      <c r="A14" s="6"/>
      <c r="B14" s="17" t="str">
        <f>IF(国保税!$D36="","",IF(国保税!$D36&lt;=設定!$D$2,"",IF(AND(国保税!$D36&lt;=設定!$A$2,国保税!$D36&gt;設定!$D$2),"3",IF(AND(国保税!$D36&gt;設定!$A$2,国保税!$D36&lt;設定!$B$1),"2","1"))))</f>
        <v/>
      </c>
      <c r="C14" s="18" t="str">
        <f>IF(国保税!$D36="","",IF(国保税!$D36&lt;=設定!$D$3,"",IF(AND(国保税!$D36&lt;=設定!$A$3,国保税!$D36&gt;設定!$D$3),"3",IF(AND(国保税!$D36&gt;設定!$A$3,国保税!$D36&lt;設定!$B$2),"2","1"))))</f>
        <v/>
      </c>
      <c r="D14" s="19" t="str">
        <f>IF(国保税!$D36="","",IF(国保税!$D36&lt;=設定!$D$4,"",IF(AND(国保税!$D36&lt;=設定!$A$4,国保税!$D36&gt;設定!$D$4),"3",IF(AND(国保税!$D36&gt;設定!$A$4,国保税!$D36&lt;設定!$B$3),"2","1"))))</f>
        <v/>
      </c>
      <c r="E14" s="19" t="str">
        <f>IF(国保税!$D36="","",IF(国保税!$D36&lt;=設定!$D$5,"",IF(AND(国保税!$D36&lt;=設定!$A$5,国保税!$D36&gt;設定!$D$5),"3",IF(AND(国保税!$D36&gt;設定!$A$5,国保税!$D36&lt;設定!$B$4),"2","1"))))</f>
        <v/>
      </c>
      <c r="F14" s="19" t="str">
        <f>IF(国保税!$D36="","",IF(国保税!$D36&lt;=設定!$D$6,"",IF(AND(国保税!$D36&lt;=設定!$A$6,国保税!$D36&gt;設定!$D$6),"3",IF(AND(国保税!$D36&gt;設定!$A$6,国保税!$D36&lt;設定!$B$5),"2","1"))))</f>
        <v/>
      </c>
      <c r="G14" s="19" t="str">
        <f>IF(国保税!$D36="","",IF(国保税!$D36&lt;=設定!$D$7,"",IF(AND(国保税!$D36&lt;=設定!$A$7,国保税!$D36&gt;設定!$D$7),"3",IF(AND(国保税!$D36&gt;設定!$A$7,国保税!$D36&lt;設定!$B$6),"2","1"))))</f>
        <v/>
      </c>
      <c r="H14" s="19" t="str">
        <f>IF(国保税!$D36="","",IF(国保税!$D36&lt;=設定!$D$8,"",IF(AND(国保税!$D36&lt;=設定!$A$8,国保税!$D36&gt;設定!$D$8),"3",IF(AND(国保税!$D36&gt;設定!$A$8,国保税!$D36&lt;設定!$B$7),"2","1"))))</f>
        <v/>
      </c>
      <c r="I14" s="19" t="str">
        <f>IF(国保税!$D36="","",IF(国保税!$D36&lt;=設定!$D$9,"",IF(AND(国保税!$D36&lt;=設定!$A$9,国保税!$D36&gt;設定!$D$9),"3",IF(AND(国保税!$D36&gt;設定!$A$9,国保税!$D36&lt;設定!$B$8),"2","1"))))</f>
        <v/>
      </c>
      <c r="J14" s="19" t="str">
        <f>IF(国保税!$D36="","",IF(国保税!$D36&lt;=設定!$D$10,"",IF(AND(国保税!$D36&lt;=設定!$A$10,国保税!$D36&gt;設定!$D$10),"3",IF(AND(国保税!$D36&gt;設定!$A$10,国保税!$D36&lt;設定!$B$9),"2","1"))))</f>
        <v/>
      </c>
      <c r="K14" s="19" t="str">
        <f>IF(国保税!$D36="","",IF(国保税!$D36&lt;=設定!$D$11,"",IF(AND(国保税!$D36&lt;=設定!$A$11,国保税!$D36&gt;設定!$D$11),"3",IF(AND(国保税!$D36&gt;設定!$A$11,国保税!$D36&lt;設定!$B$10),"2","1"))))</f>
        <v/>
      </c>
      <c r="L14" s="20" t="str">
        <f>IF(国保税!$D36="","",IF(国保税!$D36&lt;=設定!$D$12,"",IF(AND(国保税!$D36&lt;=設定!$A$12,国保税!$D36&gt;設定!$D$12),"3",IF(AND(国保税!$D36&gt;設定!$A$12,国保税!$D36&lt;設定!$B$11),"2","1"))))</f>
        <v/>
      </c>
      <c r="M14" s="21" t="str">
        <f>IF(国保税!$D36="","",IF(国保税!$D36&lt;=設定!$D$13,"",IF(AND(国保税!$D36&lt;=設定!$A$13,国保税!$D36&gt;設定!$D$13),"3",IF(AND(国保税!$D36&gt;設定!$A$13,国保税!$D36&lt;設定!$B$12),"2","1"))))</f>
        <v/>
      </c>
      <c r="O14" s="16" t="s">
        <v>16</v>
      </c>
      <c r="P14" s="536">
        <f>IF(AND(国保税!V$29="",国保税!V$30="",国保税!V$31="",国保税!V$32="",国保税!V$33="",国保税!V$34="",国保税!V$35="",国保税!V$36="",国保税!V$37="",国保税!V$38=""),1,0)</f>
        <v>1</v>
      </c>
      <c r="Q14" s="537"/>
      <c r="R14" s="537"/>
      <c r="S14" s="537"/>
      <c r="T14" s="538"/>
      <c r="AU14" s="316"/>
      <c r="AV14" s="317"/>
      <c r="AW14" s="317"/>
      <c r="AX14" s="317"/>
      <c r="AY14" s="317"/>
      <c r="AZ14" s="318"/>
      <c r="BB14" s="316"/>
      <c r="BC14" s="317"/>
      <c r="BD14" s="317"/>
      <c r="BE14" s="317"/>
      <c r="BF14" s="317"/>
      <c r="BG14" s="317"/>
      <c r="BH14" s="317"/>
      <c r="BI14" s="318"/>
      <c r="BK14" s="319"/>
      <c r="BL14" s="320"/>
      <c r="BM14" s="320"/>
      <c r="BN14" s="320"/>
      <c r="BO14" s="320"/>
      <c r="BP14" s="320"/>
      <c r="BQ14" s="321"/>
    </row>
    <row r="15" spans="1:69" ht="14.25" thickBot="1" x14ac:dyDescent="0.2">
      <c r="A15" s="6"/>
      <c r="B15" s="17" t="str">
        <f>IF(国保税!$D37="","",IF(国保税!$D37&lt;=設定!$D$2,"",IF(AND(国保税!$D37&lt;=設定!$A$2,国保税!$D37&gt;設定!$D$2),"3",IF(AND(国保税!$D37&gt;設定!$A$2,国保税!$D37&lt;設定!$B$1),"2","1"))))</f>
        <v/>
      </c>
      <c r="C15" s="18" t="str">
        <f>IF(国保税!$D37="","",IF(国保税!$D37&lt;=設定!$D$3,"",IF(AND(国保税!$D37&lt;=設定!$A$3,国保税!$D37&gt;設定!$D$3),"3",IF(AND(国保税!$D37&gt;設定!$A$3,国保税!$D37&lt;設定!$B$2),"2","1"))))</f>
        <v/>
      </c>
      <c r="D15" s="19" t="str">
        <f>IF(国保税!$D37="","",IF(国保税!$D37&lt;=設定!$D$4,"",IF(AND(国保税!$D37&lt;=設定!$A$4,国保税!$D37&gt;設定!$D$4),"3",IF(AND(国保税!$D37&gt;設定!$A$4,国保税!$D37&lt;設定!$B$3),"2","1"))))</f>
        <v/>
      </c>
      <c r="E15" s="19" t="str">
        <f>IF(国保税!$D37="","",IF(国保税!$D37&lt;=設定!$D$5,"",IF(AND(国保税!$D37&lt;=設定!$A$5,国保税!$D37&gt;設定!$D$5),"3",IF(AND(国保税!$D37&gt;設定!$A$5,国保税!$D37&lt;設定!$B$4),"2","1"))))</f>
        <v/>
      </c>
      <c r="F15" s="19" t="str">
        <f>IF(国保税!$D37="","",IF(国保税!$D37&lt;=設定!$D$6,"",IF(AND(国保税!$D37&lt;=設定!$A$6,国保税!$D37&gt;設定!$D$6),"3",IF(AND(国保税!$D37&gt;設定!$A$6,国保税!$D37&lt;設定!$B$5),"2","1"))))</f>
        <v/>
      </c>
      <c r="G15" s="19" t="str">
        <f>IF(国保税!$D37="","",IF(国保税!$D37&lt;=設定!$D$7,"",IF(AND(国保税!$D37&lt;=設定!$A$7,国保税!$D37&gt;設定!$D$7),"3",IF(AND(国保税!$D37&gt;設定!$A$7,国保税!$D37&lt;設定!$B$6),"2","1"))))</f>
        <v/>
      </c>
      <c r="H15" s="19" t="str">
        <f>IF(国保税!$D37="","",IF(国保税!$D37&lt;=設定!$D$8,"",IF(AND(国保税!$D37&lt;=設定!$A$8,国保税!$D37&gt;設定!$D$8),"3",IF(AND(国保税!$D37&gt;設定!$A$8,国保税!$D37&lt;設定!$B$7),"2","1"))))</f>
        <v/>
      </c>
      <c r="I15" s="19" t="str">
        <f>IF(国保税!$D37="","",IF(国保税!$D37&lt;=設定!$D$9,"",IF(AND(国保税!$D37&lt;=設定!$A$9,国保税!$D37&gt;設定!$D$9),"3",IF(AND(国保税!$D37&gt;設定!$A$9,国保税!$D37&lt;設定!$B$8),"2","1"))))</f>
        <v/>
      </c>
      <c r="J15" s="19" t="str">
        <f>IF(国保税!$D37="","",IF(国保税!$D37&lt;=設定!$D$10,"",IF(AND(国保税!$D37&lt;=設定!$A$10,国保税!$D37&gt;設定!$D$10),"3",IF(AND(国保税!$D37&gt;設定!$A$10,国保税!$D37&lt;設定!$B$9),"2","1"))))</f>
        <v/>
      </c>
      <c r="K15" s="19" t="str">
        <f>IF(国保税!$D37="","",IF(国保税!$D37&lt;=設定!$D$11,"",IF(AND(国保税!$D37&lt;=設定!$A$11,国保税!$D37&gt;設定!$D$11),"3",IF(AND(国保税!$D37&gt;設定!$A$11,国保税!$D37&lt;設定!$B$10),"2","1"))))</f>
        <v/>
      </c>
      <c r="L15" s="20" t="str">
        <f>IF(国保税!$D37="","",IF(国保税!$D37&lt;=設定!$D$12,"",IF(AND(国保税!$D37&lt;=設定!$A$12,国保税!$D37&gt;設定!$D$12),"3",IF(AND(国保税!$D37&gt;設定!$A$12,国保税!$D37&lt;設定!$B$11),"2","1"))))</f>
        <v/>
      </c>
      <c r="M15" s="21" t="str">
        <f>IF(国保税!$D37="","",IF(国保税!$D37&lt;=設定!$D$13,"",IF(AND(国保税!$D37&lt;=設定!$A$13,国保税!$D37&gt;設定!$D$13),"3",IF(AND(国保税!$D37&gt;設定!$A$13,国保税!$D37&lt;設定!$B$12),"2","1"))))</f>
        <v/>
      </c>
      <c r="O15" s="22" t="s">
        <v>17</v>
      </c>
      <c r="P15" s="536">
        <f>IF(AND(国保税!W$29="",国保税!W$30="",国保税!W$31="",国保税!W$32="",国保税!W$33="",国保税!W$34="",国保税!W$35="",国保税!W$36="",国保税!W$37="",国保税!W$38=""),1,0)</f>
        <v>1</v>
      </c>
      <c r="Q15" s="537"/>
      <c r="R15" s="537"/>
      <c r="S15" s="537"/>
      <c r="T15" s="538"/>
      <c r="AU15" s="328">
        <v>0</v>
      </c>
      <c r="AV15" s="329"/>
      <c r="AW15" s="329"/>
      <c r="AX15" s="329"/>
      <c r="AY15" s="329"/>
      <c r="AZ15" s="330"/>
      <c r="BB15" s="328">
        <v>0</v>
      </c>
      <c r="BC15" s="329"/>
      <c r="BD15" s="329"/>
      <c r="BE15" s="329"/>
      <c r="BF15" s="329"/>
      <c r="BG15" s="329"/>
      <c r="BH15" s="329"/>
      <c r="BI15" s="330"/>
      <c r="BK15" s="331">
        <v>0</v>
      </c>
      <c r="BL15" s="332"/>
      <c r="BM15" s="332"/>
      <c r="BN15" s="332"/>
      <c r="BO15" s="332"/>
      <c r="BP15" s="332"/>
      <c r="BQ15" s="333"/>
    </row>
    <row r="16" spans="1:69" ht="14.25" thickBot="1" x14ac:dyDescent="0.2">
      <c r="A16" s="6"/>
      <c r="B16" s="23" t="str">
        <f>IF(国保税!$D38="","",IF(国保税!$D38&lt;=設定!$D$2,"",IF(AND(国保税!$D38&lt;=設定!$A$2,国保税!$D38&gt;設定!$D$2),"3",IF(AND(国保税!$D38&gt;設定!$A$2,国保税!$D38&lt;設定!$B$1),"2","1"))))</f>
        <v/>
      </c>
      <c r="C16" s="24" t="str">
        <f>IF(国保税!$D38="","",IF(国保税!$D38&lt;=設定!$D$3,"",IF(AND(国保税!$D38&lt;=設定!$A$3,国保税!$D38&gt;設定!$D$3),"3",IF(AND(国保税!$D38&gt;設定!$A$3,国保税!$D38&lt;設定!$B$2),"2","1"))))</f>
        <v/>
      </c>
      <c r="D16" s="25" t="str">
        <f>IF(国保税!$D38="","",IF(国保税!$D38&lt;=設定!$D$4,"",IF(AND(国保税!$D38&lt;=設定!$A$4,国保税!$D38&gt;設定!$D$4),"3",IF(AND(国保税!$D38&gt;設定!$A$4,国保税!$D38&lt;設定!$B$3),"2","1"))))</f>
        <v/>
      </c>
      <c r="E16" s="25" t="str">
        <f>IF(国保税!$D38="","",IF(国保税!$D38&lt;=設定!$D$5,"",IF(AND(国保税!$D38&lt;=設定!$A$5,国保税!$D38&gt;設定!$D$5),"3",IF(AND(国保税!$D38&gt;設定!$A$5,国保税!$D38&lt;設定!$B$4),"2","1"))))</f>
        <v/>
      </c>
      <c r="F16" s="25" t="str">
        <f>IF(国保税!$D38="","",IF(国保税!$D38&lt;=設定!$D$6,"",IF(AND(国保税!$D38&lt;=設定!$A$6,国保税!$D38&gt;設定!$D$6),"3",IF(AND(国保税!$D38&gt;設定!$A$6,国保税!$D38&lt;設定!$B$5),"2","1"))))</f>
        <v/>
      </c>
      <c r="G16" s="25" t="str">
        <f>IF(国保税!$D38="","",IF(国保税!$D38&lt;=設定!$D$7,"",IF(AND(国保税!$D38&lt;=設定!$A$7,国保税!$D38&gt;設定!$D$7),"3",IF(AND(国保税!$D38&gt;設定!$A$7,国保税!$D38&lt;設定!$B$6),"2","1"))))</f>
        <v/>
      </c>
      <c r="H16" s="25" t="str">
        <f>IF(国保税!$D38="","",IF(国保税!$D38&lt;=設定!$D$8,"",IF(AND(国保税!$D38&lt;=設定!$A$8,国保税!$D38&gt;設定!$D$8),"3",IF(AND(国保税!$D38&gt;設定!$A$8,国保税!$D38&lt;設定!$B$7),"2","1"))))</f>
        <v/>
      </c>
      <c r="I16" s="25" t="str">
        <f>IF(国保税!$D38="","",IF(国保税!$D38&lt;=設定!$D$9,"",IF(AND(国保税!$D38&lt;=設定!$A$9,国保税!$D38&gt;設定!$D$9),"3",IF(AND(国保税!$D38&gt;設定!$A$9,国保税!$D38&lt;設定!$B$8),"2","1"))))</f>
        <v/>
      </c>
      <c r="J16" s="25" t="str">
        <f>IF(国保税!$D38="","",IF(国保税!$D38&lt;=設定!$D$10,"",IF(AND(国保税!$D38&lt;=設定!$A$10,国保税!$D38&gt;設定!$D$10),"3",IF(AND(国保税!$D38&gt;設定!$A$10,国保税!$D38&lt;設定!$B$9),"2","1"))))</f>
        <v/>
      </c>
      <c r="K16" s="25" t="str">
        <f>IF(国保税!$D38="","",IF(国保税!$D38&lt;=設定!$D$11,"",IF(AND(国保税!$D38&lt;=設定!$A$11,国保税!$D38&gt;設定!$D$11),"3",IF(AND(国保税!$D38&gt;設定!$A$11,国保税!$D38&lt;設定!$B$10),"2","1"))))</f>
        <v/>
      </c>
      <c r="L16" s="26" t="str">
        <f>IF(国保税!$D38="","",IF(国保税!$D38&lt;=設定!$D$12,"",IF(AND(国保税!$D38&lt;=設定!$A$12,国保税!$D38&gt;設定!$D$12),"3",IF(AND(国保税!$D38&gt;設定!$A$12,国保税!$D38&lt;設定!$B$11),"2","1"))))</f>
        <v/>
      </c>
      <c r="M16" s="27" t="str">
        <f>IF(国保税!$D38="","",IF(国保税!$D38&lt;=設定!$D$13,"",IF(AND(国保税!$D38&lt;=設定!$A$13,国保税!$D38&gt;設定!$D$13),"3",IF(AND(国保税!$D38&gt;設定!$A$13,国保税!$D38&lt;設定!$B$12),"2","1"))))</f>
        <v/>
      </c>
      <c r="O16" s="22" t="s">
        <v>18</v>
      </c>
      <c r="P16" s="536">
        <f>IF(AND(国保税!X$29="",国保税!X$30="",国保税!X$31="",国保税!X$32="",国保税!X$33="",国保税!X$34="",国保税!X$35="",国保税!X$36="",国保税!X$37="",国保税!X$38=""),1,0)</f>
        <v>1</v>
      </c>
      <c r="Q16" s="537"/>
      <c r="R16" s="537"/>
      <c r="S16" s="537"/>
      <c r="T16" s="538"/>
      <c r="AU16" s="334" t="s">
        <v>129</v>
      </c>
      <c r="AV16" s="335"/>
      <c r="AW16" s="335"/>
      <c r="AX16" s="335"/>
      <c r="AY16" s="335"/>
      <c r="AZ16" s="336"/>
      <c r="BB16" s="337" t="s">
        <v>130</v>
      </c>
      <c r="BC16" s="338"/>
      <c r="BD16" s="338"/>
      <c r="BE16" s="338"/>
      <c r="BF16" s="338"/>
      <c r="BG16" s="338"/>
      <c r="BH16" s="338"/>
      <c r="BI16" s="339"/>
      <c r="BK16" s="343" t="s">
        <v>131</v>
      </c>
      <c r="BL16" s="344"/>
      <c r="BM16" s="344"/>
      <c r="BN16" s="344"/>
      <c r="BO16" s="344"/>
      <c r="BP16" s="344"/>
      <c r="BQ16" s="345"/>
    </row>
    <row r="17" spans="1:61" ht="14.25" thickBot="1" x14ac:dyDescent="0.2">
      <c r="O17" s="22" t="s">
        <v>19</v>
      </c>
      <c r="P17" s="536">
        <f>IF(AND(国保税!Y$29="",国保税!Y$30="",国保税!Y$31="",国保税!Y$32="",国保税!Y$33="",国保税!Y$34="",国保税!Y$35="",国保税!Y$36="",国保税!Y$37="",国保税!Y$38=""),1,0)</f>
        <v>1</v>
      </c>
      <c r="Q17" s="537"/>
      <c r="R17" s="537"/>
      <c r="S17" s="537"/>
      <c r="T17" s="538"/>
      <c r="BB17" s="340"/>
      <c r="BC17" s="341"/>
      <c r="BD17" s="341"/>
      <c r="BE17" s="341"/>
      <c r="BF17" s="341"/>
      <c r="BG17" s="341"/>
      <c r="BH17" s="341"/>
      <c r="BI17" s="342"/>
    </row>
    <row r="18" spans="1:61" x14ac:dyDescent="0.15">
      <c r="O18" s="22" t="s">
        <v>20</v>
      </c>
      <c r="P18" s="536">
        <f>IF(AND(国保税!Z$29="",国保税!Z$30="",国保税!Z$31="",国保税!Z$32="",国保税!Z$33="",国保税!Z$34="",国保税!Z$35="",国保税!Z$36="",国保税!Z$37="",国保税!Z$38=""),1,0)</f>
        <v>1</v>
      </c>
      <c r="Q18" s="537"/>
      <c r="R18" s="537"/>
      <c r="S18" s="537"/>
      <c r="T18" s="538"/>
    </row>
    <row r="19" spans="1:61" ht="3.75" customHeight="1" x14ac:dyDescent="0.15"/>
    <row r="20" spans="1:61" ht="5.0999999999999996" customHeight="1" x14ac:dyDescent="0.15"/>
    <row r="21" spans="1:61" ht="5.0999999999999996" customHeight="1" x14ac:dyDescent="0.15"/>
    <row r="22" spans="1:61" ht="5.0999999999999996" customHeight="1" x14ac:dyDescent="0.15"/>
    <row r="23" spans="1:61" ht="5.0999999999999996" customHeight="1" x14ac:dyDescent="0.15"/>
    <row r="24" spans="1:61" ht="5.0999999999999996" customHeight="1" x14ac:dyDescent="0.15"/>
    <row r="25" spans="1:61" ht="5.0999999999999996" customHeight="1" x14ac:dyDescent="0.15"/>
    <row r="26" spans="1:61" ht="5.0999999999999996" customHeight="1" x14ac:dyDescent="0.15"/>
    <row r="27" spans="1:61" ht="5.0999999999999996" customHeight="1" x14ac:dyDescent="0.15"/>
    <row r="28" spans="1:61" ht="5.0999999999999996" customHeight="1" x14ac:dyDescent="0.15"/>
    <row r="29" spans="1:61" ht="5.0999999999999996" customHeight="1" x14ac:dyDescent="0.15"/>
    <row r="30" spans="1:61" ht="5.0999999999999996" customHeight="1" x14ac:dyDescent="0.15"/>
    <row r="31" spans="1:61" x14ac:dyDescent="0.15">
      <c r="A31" s="28" t="s">
        <v>58</v>
      </c>
    </row>
    <row r="32" spans="1:61" ht="4.5" customHeight="1" x14ac:dyDescent="0.15"/>
    <row r="33" spans="1:40" ht="2.25" customHeight="1" thickBot="1" x14ac:dyDescent="0.2"/>
    <row r="34" spans="1:40" x14ac:dyDescent="0.15">
      <c r="A34" s="29" t="s">
        <v>22</v>
      </c>
      <c r="B34" s="527">
        <f>給与所得換算シート２!AF2</f>
        <v>0</v>
      </c>
      <c r="C34" s="528"/>
      <c r="D34" s="528"/>
      <c r="E34" s="528"/>
      <c r="F34" s="528"/>
      <c r="G34" s="529"/>
      <c r="I34" s="545">
        <f>年金所得換算シート!$A$5</f>
        <v>0</v>
      </c>
      <c r="J34" s="528"/>
      <c r="K34" s="528"/>
      <c r="L34" s="528"/>
      <c r="M34" s="528"/>
      <c r="N34" s="529"/>
      <c r="P34" s="549">
        <f>国保税!$L29</f>
        <v>0</v>
      </c>
      <c r="Q34" s="550"/>
      <c r="R34" s="550"/>
      <c r="S34" s="550"/>
      <c r="T34" s="550"/>
      <c r="U34" s="551"/>
      <c r="V34" s="30"/>
      <c r="W34" s="546">
        <f t="shared" ref="W34:W43" si="0">IF($I34-$B$54&lt;=0,0,$I34-$B$54)</f>
        <v>0</v>
      </c>
      <c r="X34" s="547"/>
      <c r="Y34" s="547"/>
      <c r="Z34" s="547"/>
      <c r="AA34" s="547"/>
      <c r="AB34" s="547"/>
      <c r="AC34" s="548"/>
      <c r="AF34" s="346">
        <f>ROUNDDOWN(給与所得換算シート!A5*30/100,0)-給与所得換算シート２!AD2</f>
        <v>0</v>
      </c>
      <c r="AG34" s="347"/>
      <c r="AH34" s="347"/>
      <c r="AI34" s="347"/>
      <c r="AJ34" s="347"/>
      <c r="AK34" s="347"/>
      <c r="AL34" s="347"/>
      <c r="AM34" s="347"/>
      <c r="AN34" s="348"/>
    </row>
    <row r="35" spans="1:40" x14ac:dyDescent="0.15">
      <c r="A35" s="29" t="s">
        <v>23</v>
      </c>
      <c r="B35" s="472">
        <f>給与所得換算シート２!AF3</f>
        <v>0</v>
      </c>
      <c r="C35" s="473"/>
      <c r="D35" s="473"/>
      <c r="E35" s="473"/>
      <c r="F35" s="473"/>
      <c r="G35" s="474"/>
      <c r="I35" s="475">
        <f>年金所得換算シート!$A$18</f>
        <v>0</v>
      </c>
      <c r="J35" s="473"/>
      <c r="K35" s="473"/>
      <c r="L35" s="473"/>
      <c r="M35" s="473"/>
      <c r="N35" s="474"/>
      <c r="P35" s="319">
        <f>国保税!$L30</f>
        <v>0</v>
      </c>
      <c r="Q35" s="320"/>
      <c r="R35" s="320"/>
      <c r="S35" s="320"/>
      <c r="T35" s="320"/>
      <c r="U35" s="321"/>
      <c r="V35" s="30"/>
      <c r="W35" s="475">
        <f t="shared" si="0"/>
        <v>0</v>
      </c>
      <c r="X35" s="473"/>
      <c r="Y35" s="473"/>
      <c r="Z35" s="473"/>
      <c r="AA35" s="473"/>
      <c r="AB35" s="473"/>
      <c r="AC35" s="474"/>
      <c r="AF35" s="313">
        <f>ROUNDDOWN(給与所得換算シート!A17*30/100,0)-給与所得換算シート２!AD3</f>
        <v>0</v>
      </c>
      <c r="AG35" s="314"/>
      <c r="AH35" s="314"/>
      <c r="AI35" s="314"/>
      <c r="AJ35" s="314"/>
      <c r="AK35" s="314"/>
      <c r="AL35" s="314"/>
      <c r="AM35" s="314"/>
      <c r="AN35" s="315"/>
    </row>
    <row r="36" spans="1:40" x14ac:dyDescent="0.15">
      <c r="A36" s="29" t="s">
        <v>24</v>
      </c>
      <c r="B36" s="472">
        <f>給与所得換算シート２!AF4</f>
        <v>0</v>
      </c>
      <c r="C36" s="473"/>
      <c r="D36" s="473"/>
      <c r="E36" s="473"/>
      <c r="F36" s="473"/>
      <c r="G36" s="474"/>
      <c r="I36" s="475">
        <f>年金所得換算シート!$A$31</f>
        <v>0</v>
      </c>
      <c r="J36" s="473"/>
      <c r="K36" s="473"/>
      <c r="L36" s="473"/>
      <c r="M36" s="473"/>
      <c r="N36" s="474"/>
      <c r="P36" s="319">
        <f>国保税!$L31</f>
        <v>0</v>
      </c>
      <c r="Q36" s="320"/>
      <c r="R36" s="320"/>
      <c r="S36" s="320"/>
      <c r="T36" s="320"/>
      <c r="U36" s="321"/>
      <c r="V36" s="30"/>
      <c r="W36" s="475">
        <f t="shared" si="0"/>
        <v>0</v>
      </c>
      <c r="X36" s="473"/>
      <c r="Y36" s="473"/>
      <c r="Z36" s="473"/>
      <c r="AA36" s="473"/>
      <c r="AB36" s="473"/>
      <c r="AC36" s="474"/>
      <c r="AF36" s="313">
        <f>ROUNDDOWN(給与所得換算シート!A29*30/100,0)-給与所得換算シート２!AD4</f>
        <v>0</v>
      </c>
      <c r="AG36" s="314"/>
      <c r="AH36" s="314"/>
      <c r="AI36" s="314"/>
      <c r="AJ36" s="314"/>
      <c r="AK36" s="314"/>
      <c r="AL36" s="314"/>
      <c r="AM36" s="314"/>
      <c r="AN36" s="315"/>
    </row>
    <row r="37" spans="1:40" x14ac:dyDescent="0.15">
      <c r="A37" s="29" t="s">
        <v>25</v>
      </c>
      <c r="B37" s="472">
        <f>給与所得換算シート２!AF5</f>
        <v>0</v>
      </c>
      <c r="C37" s="473"/>
      <c r="D37" s="473"/>
      <c r="E37" s="473"/>
      <c r="F37" s="473"/>
      <c r="G37" s="474"/>
      <c r="H37" s="31"/>
      <c r="I37" s="475">
        <f>年金所得換算シート!$A$44</f>
        <v>0</v>
      </c>
      <c r="J37" s="473"/>
      <c r="K37" s="473"/>
      <c r="L37" s="473"/>
      <c r="M37" s="473"/>
      <c r="N37" s="474"/>
      <c r="P37" s="319">
        <f>国保税!$L32</f>
        <v>0</v>
      </c>
      <c r="Q37" s="320"/>
      <c r="R37" s="320"/>
      <c r="S37" s="320"/>
      <c r="T37" s="320"/>
      <c r="U37" s="321"/>
      <c r="W37" s="475">
        <f t="shared" si="0"/>
        <v>0</v>
      </c>
      <c r="X37" s="473"/>
      <c r="Y37" s="473"/>
      <c r="Z37" s="473"/>
      <c r="AA37" s="473"/>
      <c r="AB37" s="473"/>
      <c r="AC37" s="474"/>
      <c r="AF37" s="313">
        <f>ROUNDDOWN(給与所得換算シート!A41*30/100,0)-給与所得換算シート２!AD5</f>
        <v>0</v>
      </c>
      <c r="AG37" s="314"/>
      <c r="AH37" s="314"/>
      <c r="AI37" s="314"/>
      <c r="AJ37" s="314"/>
      <c r="AK37" s="314"/>
      <c r="AL37" s="314"/>
      <c r="AM37" s="314"/>
      <c r="AN37" s="315"/>
    </row>
    <row r="38" spans="1:40" x14ac:dyDescent="0.15">
      <c r="A38" s="29" t="s">
        <v>26</v>
      </c>
      <c r="B38" s="472">
        <f>給与所得換算シート２!AF6</f>
        <v>0</v>
      </c>
      <c r="C38" s="473"/>
      <c r="D38" s="473"/>
      <c r="E38" s="473"/>
      <c r="F38" s="473"/>
      <c r="G38" s="474"/>
      <c r="I38" s="475">
        <f>年金所得換算シート!$A$57</f>
        <v>0</v>
      </c>
      <c r="J38" s="473"/>
      <c r="K38" s="473"/>
      <c r="L38" s="473"/>
      <c r="M38" s="473"/>
      <c r="N38" s="474"/>
      <c r="P38" s="319">
        <f>国保税!$L33</f>
        <v>0</v>
      </c>
      <c r="Q38" s="320"/>
      <c r="R38" s="320"/>
      <c r="S38" s="320"/>
      <c r="T38" s="320"/>
      <c r="U38" s="321"/>
      <c r="W38" s="475">
        <f t="shared" si="0"/>
        <v>0</v>
      </c>
      <c r="X38" s="473"/>
      <c r="Y38" s="473"/>
      <c r="Z38" s="473"/>
      <c r="AA38" s="473"/>
      <c r="AB38" s="473"/>
      <c r="AC38" s="474"/>
      <c r="AF38" s="313">
        <f>ROUNDDOWN(給与所得換算シート!A53*30/100,0)-給与所得換算シート２!AD6</f>
        <v>0</v>
      </c>
      <c r="AG38" s="314"/>
      <c r="AH38" s="314"/>
      <c r="AI38" s="314"/>
      <c r="AJ38" s="314"/>
      <c r="AK38" s="314"/>
      <c r="AL38" s="314"/>
      <c r="AM38" s="314"/>
      <c r="AN38" s="315"/>
    </row>
    <row r="39" spans="1:40" x14ac:dyDescent="0.15">
      <c r="A39" s="29" t="s">
        <v>27</v>
      </c>
      <c r="B39" s="472">
        <f>給与所得換算シート２!AF7</f>
        <v>0</v>
      </c>
      <c r="C39" s="473"/>
      <c r="D39" s="473"/>
      <c r="E39" s="473"/>
      <c r="F39" s="473"/>
      <c r="G39" s="474"/>
      <c r="I39" s="475">
        <f>年金所得換算シート!$A$70</f>
        <v>0</v>
      </c>
      <c r="J39" s="473"/>
      <c r="K39" s="473"/>
      <c r="L39" s="473"/>
      <c r="M39" s="473"/>
      <c r="N39" s="474"/>
      <c r="P39" s="319">
        <f>国保税!$L34</f>
        <v>0</v>
      </c>
      <c r="Q39" s="320"/>
      <c r="R39" s="320"/>
      <c r="S39" s="320"/>
      <c r="T39" s="320"/>
      <c r="U39" s="321"/>
      <c r="W39" s="475">
        <f t="shared" si="0"/>
        <v>0</v>
      </c>
      <c r="X39" s="473"/>
      <c r="Y39" s="473"/>
      <c r="Z39" s="473"/>
      <c r="AA39" s="473"/>
      <c r="AB39" s="473"/>
      <c r="AC39" s="474"/>
      <c r="AF39" s="313">
        <f>ROUNDDOWN(給与所得換算シート!A65*30/100,0)-給与所得換算シート２!AD7</f>
        <v>0</v>
      </c>
      <c r="AG39" s="314"/>
      <c r="AH39" s="314"/>
      <c r="AI39" s="314"/>
      <c r="AJ39" s="314"/>
      <c r="AK39" s="314"/>
      <c r="AL39" s="314"/>
      <c r="AM39" s="314"/>
      <c r="AN39" s="315"/>
    </row>
    <row r="40" spans="1:40" x14ac:dyDescent="0.15">
      <c r="A40" s="29" t="s">
        <v>28</v>
      </c>
      <c r="B40" s="472">
        <f>給与所得換算シート２!AF8</f>
        <v>0</v>
      </c>
      <c r="C40" s="473"/>
      <c r="D40" s="473"/>
      <c r="E40" s="473"/>
      <c r="F40" s="473"/>
      <c r="G40" s="474"/>
      <c r="I40" s="475">
        <f>年金所得換算シート!$A$83</f>
        <v>0</v>
      </c>
      <c r="J40" s="473"/>
      <c r="K40" s="473"/>
      <c r="L40" s="473"/>
      <c r="M40" s="473"/>
      <c r="N40" s="474"/>
      <c r="P40" s="319">
        <f>国保税!$L35</f>
        <v>0</v>
      </c>
      <c r="Q40" s="320"/>
      <c r="R40" s="320"/>
      <c r="S40" s="320"/>
      <c r="T40" s="320"/>
      <c r="U40" s="321"/>
      <c r="W40" s="475">
        <f t="shared" si="0"/>
        <v>0</v>
      </c>
      <c r="X40" s="473"/>
      <c r="Y40" s="473"/>
      <c r="Z40" s="473"/>
      <c r="AA40" s="473"/>
      <c r="AB40" s="473"/>
      <c r="AC40" s="474"/>
      <c r="AF40" s="313">
        <f>ROUNDDOWN(給与所得換算シート!A77*30/100,0)-給与所得換算シート２!AD8</f>
        <v>0</v>
      </c>
      <c r="AG40" s="314"/>
      <c r="AH40" s="314"/>
      <c r="AI40" s="314"/>
      <c r="AJ40" s="314"/>
      <c r="AK40" s="314"/>
      <c r="AL40" s="314"/>
      <c r="AM40" s="314"/>
      <c r="AN40" s="315"/>
    </row>
    <row r="41" spans="1:40" x14ac:dyDescent="0.15">
      <c r="A41" s="29" t="s">
        <v>29</v>
      </c>
      <c r="B41" s="472">
        <f>給与所得換算シート２!AF9</f>
        <v>0</v>
      </c>
      <c r="C41" s="473"/>
      <c r="D41" s="473"/>
      <c r="E41" s="473"/>
      <c r="F41" s="473"/>
      <c r="G41" s="474"/>
      <c r="I41" s="475">
        <f>年金所得換算シート!$A$96</f>
        <v>0</v>
      </c>
      <c r="J41" s="473"/>
      <c r="K41" s="473"/>
      <c r="L41" s="473"/>
      <c r="M41" s="473"/>
      <c r="N41" s="474"/>
      <c r="P41" s="319">
        <f>国保税!$L36</f>
        <v>0</v>
      </c>
      <c r="Q41" s="320"/>
      <c r="R41" s="320"/>
      <c r="S41" s="320"/>
      <c r="T41" s="320"/>
      <c r="U41" s="321"/>
      <c r="W41" s="475">
        <f t="shared" si="0"/>
        <v>0</v>
      </c>
      <c r="X41" s="473"/>
      <c r="Y41" s="473"/>
      <c r="Z41" s="473"/>
      <c r="AA41" s="473"/>
      <c r="AB41" s="473"/>
      <c r="AC41" s="474"/>
      <c r="AF41" s="313">
        <f>ROUNDDOWN(給与所得換算シート!A89*30/100,0)-給与所得換算シート２!AD9</f>
        <v>0</v>
      </c>
      <c r="AG41" s="314"/>
      <c r="AH41" s="314"/>
      <c r="AI41" s="314"/>
      <c r="AJ41" s="314"/>
      <c r="AK41" s="314"/>
      <c r="AL41" s="314"/>
      <c r="AM41" s="314"/>
      <c r="AN41" s="315"/>
    </row>
    <row r="42" spans="1:40" x14ac:dyDescent="0.15">
      <c r="A42" s="29" t="s">
        <v>30</v>
      </c>
      <c r="B42" s="472">
        <f>給与所得換算シート２!AF10</f>
        <v>0</v>
      </c>
      <c r="C42" s="473"/>
      <c r="D42" s="473"/>
      <c r="E42" s="473"/>
      <c r="F42" s="473"/>
      <c r="G42" s="474"/>
      <c r="I42" s="475">
        <f>年金所得換算シート!$A$109</f>
        <v>0</v>
      </c>
      <c r="J42" s="473"/>
      <c r="K42" s="473"/>
      <c r="L42" s="473"/>
      <c r="M42" s="473"/>
      <c r="N42" s="474"/>
      <c r="P42" s="319">
        <f>国保税!$L37</f>
        <v>0</v>
      </c>
      <c r="Q42" s="320"/>
      <c r="R42" s="320"/>
      <c r="S42" s="320"/>
      <c r="T42" s="320"/>
      <c r="U42" s="321"/>
      <c r="W42" s="475">
        <f t="shared" si="0"/>
        <v>0</v>
      </c>
      <c r="X42" s="473"/>
      <c r="Y42" s="473"/>
      <c r="Z42" s="473"/>
      <c r="AA42" s="473"/>
      <c r="AB42" s="473"/>
      <c r="AC42" s="474"/>
      <c r="AF42" s="313">
        <f>ROUNDDOWN(給与所得換算シート!A101*30/100,0)-給与所得換算シート２!AD10</f>
        <v>0</v>
      </c>
      <c r="AG42" s="314"/>
      <c r="AH42" s="314"/>
      <c r="AI42" s="314"/>
      <c r="AJ42" s="314"/>
      <c r="AK42" s="314"/>
      <c r="AL42" s="314"/>
      <c r="AM42" s="314"/>
      <c r="AN42" s="315"/>
    </row>
    <row r="43" spans="1:40" x14ac:dyDescent="0.15">
      <c r="A43" s="29" t="s">
        <v>31</v>
      </c>
      <c r="B43" s="472">
        <f>給与所得換算シート２!AF11</f>
        <v>0</v>
      </c>
      <c r="C43" s="473"/>
      <c r="D43" s="473"/>
      <c r="E43" s="473"/>
      <c r="F43" s="473"/>
      <c r="G43" s="474"/>
      <c r="I43" s="475">
        <f>年金所得換算シート!$A$122</f>
        <v>0</v>
      </c>
      <c r="J43" s="473"/>
      <c r="K43" s="473"/>
      <c r="L43" s="473"/>
      <c r="M43" s="473"/>
      <c r="N43" s="474"/>
      <c r="P43" s="319">
        <f>国保税!$L38</f>
        <v>0</v>
      </c>
      <c r="Q43" s="320"/>
      <c r="R43" s="320"/>
      <c r="S43" s="320"/>
      <c r="T43" s="320"/>
      <c r="U43" s="321"/>
      <c r="W43" s="475">
        <f t="shared" si="0"/>
        <v>0</v>
      </c>
      <c r="X43" s="473"/>
      <c r="Y43" s="473"/>
      <c r="Z43" s="473"/>
      <c r="AA43" s="473"/>
      <c r="AB43" s="473"/>
      <c r="AC43" s="474"/>
      <c r="AF43" s="313">
        <f>ROUNDDOWN(給与所得換算シート!A113*30/100,0)-給与所得換算シート２!AD11</f>
        <v>0</v>
      </c>
      <c r="AG43" s="314"/>
      <c r="AH43" s="314"/>
      <c r="AI43" s="314"/>
      <c r="AJ43" s="314"/>
      <c r="AK43" s="314"/>
      <c r="AL43" s="314"/>
      <c r="AM43" s="314"/>
      <c r="AN43" s="315"/>
    </row>
    <row r="44" spans="1:40" x14ac:dyDescent="0.15">
      <c r="A44" s="29"/>
      <c r="B44" s="472"/>
      <c r="C44" s="473"/>
      <c r="D44" s="473"/>
      <c r="E44" s="473"/>
      <c r="F44" s="473"/>
      <c r="G44" s="474"/>
      <c r="I44" s="475"/>
      <c r="J44" s="473"/>
      <c r="K44" s="473"/>
      <c r="L44" s="473"/>
      <c r="M44" s="473"/>
      <c r="N44" s="474"/>
      <c r="P44" s="319"/>
      <c r="Q44" s="320"/>
      <c r="R44" s="320"/>
      <c r="S44" s="320"/>
      <c r="T44" s="320"/>
      <c r="U44" s="321"/>
      <c r="W44" s="475"/>
      <c r="X44" s="473"/>
      <c r="Y44" s="473"/>
      <c r="Z44" s="473"/>
      <c r="AA44" s="473"/>
      <c r="AB44" s="473"/>
      <c r="AC44" s="474"/>
      <c r="AF44" s="349"/>
      <c r="AG44" s="314"/>
      <c r="AH44" s="314"/>
      <c r="AI44" s="314"/>
      <c r="AJ44" s="314"/>
      <c r="AK44" s="314"/>
      <c r="AL44" s="314"/>
      <c r="AM44" s="314"/>
      <c r="AN44" s="315"/>
    </row>
    <row r="45" spans="1:40" x14ac:dyDescent="0.15">
      <c r="A45" s="29"/>
      <c r="B45" s="472"/>
      <c r="C45" s="473"/>
      <c r="D45" s="473"/>
      <c r="E45" s="473"/>
      <c r="F45" s="473"/>
      <c r="G45" s="474"/>
      <c r="I45" s="475"/>
      <c r="J45" s="473"/>
      <c r="K45" s="473"/>
      <c r="L45" s="473"/>
      <c r="M45" s="473"/>
      <c r="N45" s="474"/>
      <c r="P45" s="319"/>
      <c r="Q45" s="320"/>
      <c r="R45" s="320"/>
      <c r="S45" s="320"/>
      <c r="T45" s="320"/>
      <c r="U45" s="321"/>
      <c r="W45" s="475"/>
      <c r="X45" s="473"/>
      <c r="Y45" s="473"/>
      <c r="Z45" s="473"/>
      <c r="AA45" s="473"/>
      <c r="AB45" s="473"/>
      <c r="AC45" s="474"/>
      <c r="AF45" s="349"/>
      <c r="AG45" s="314"/>
      <c r="AH45" s="314"/>
      <c r="AI45" s="314"/>
      <c r="AJ45" s="314"/>
      <c r="AK45" s="314"/>
      <c r="AL45" s="314"/>
      <c r="AM45" s="314"/>
      <c r="AN45" s="315"/>
    </row>
    <row r="46" spans="1:40" ht="14.25" thickBot="1" x14ac:dyDescent="0.2">
      <c r="A46" s="29" t="s">
        <v>61</v>
      </c>
      <c r="B46" s="489">
        <f>給与所得換算シート２!AF14</f>
        <v>0</v>
      </c>
      <c r="C46" s="470"/>
      <c r="D46" s="470"/>
      <c r="E46" s="470"/>
      <c r="F46" s="470"/>
      <c r="G46" s="471"/>
      <c r="I46" s="498">
        <f>年金所得換算シート!$A$135</f>
        <v>0</v>
      </c>
      <c r="J46" s="499"/>
      <c r="K46" s="499"/>
      <c r="L46" s="499"/>
      <c r="M46" s="499"/>
      <c r="N46" s="500"/>
      <c r="P46" s="501">
        <f>国保税!$L41</f>
        <v>0</v>
      </c>
      <c r="Q46" s="502"/>
      <c r="R46" s="502"/>
      <c r="S46" s="502"/>
      <c r="T46" s="502"/>
      <c r="U46" s="503"/>
      <c r="W46" s="476">
        <f>IF($I46-$B$54&lt;=0,0,$I46-$B$54)</f>
        <v>0</v>
      </c>
      <c r="X46" s="477"/>
      <c r="Y46" s="477"/>
      <c r="Z46" s="477"/>
      <c r="AA46" s="477"/>
      <c r="AB46" s="477"/>
      <c r="AC46" s="478"/>
      <c r="AF46" s="313">
        <f>ROUNDDOWN(給与所得換算シート!A125*30/100,0)-給与所得換算シート２!AD14</f>
        <v>0</v>
      </c>
      <c r="AG46" s="314"/>
      <c r="AH46" s="314"/>
      <c r="AI46" s="314"/>
      <c r="AJ46" s="314"/>
      <c r="AK46" s="314"/>
      <c r="AL46" s="314"/>
      <c r="AM46" s="314"/>
      <c r="AN46" s="315"/>
    </row>
    <row r="47" spans="1:40" ht="14.25" customHeight="1" thickBot="1" x14ac:dyDescent="0.2">
      <c r="B47" s="486" t="s">
        <v>59</v>
      </c>
      <c r="C47" s="487"/>
      <c r="D47" s="487"/>
      <c r="E47" s="487"/>
      <c r="F47" s="487"/>
      <c r="G47" s="488"/>
      <c r="I47" s="260" t="s">
        <v>60</v>
      </c>
      <c r="J47" s="261"/>
      <c r="K47" s="261"/>
      <c r="L47" s="261"/>
      <c r="M47" s="261"/>
      <c r="N47" s="262"/>
      <c r="P47" s="483" t="s">
        <v>5</v>
      </c>
      <c r="Q47" s="484"/>
      <c r="R47" s="484"/>
      <c r="S47" s="484"/>
      <c r="T47" s="484"/>
      <c r="U47" s="485"/>
      <c r="W47" s="492" t="s">
        <v>68</v>
      </c>
      <c r="X47" s="493"/>
      <c r="Y47" s="493"/>
      <c r="Z47" s="493"/>
      <c r="AA47" s="493"/>
      <c r="AB47" s="493"/>
      <c r="AC47" s="494"/>
      <c r="AF47" s="584" t="s">
        <v>113</v>
      </c>
      <c r="AG47" s="585"/>
      <c r="AH47" s="585"/>
      <c r="AI47" s="585"/>
      <c r="AJ47" s="585"/>
      <c r="AK47" s="585"/>
      <c r="AL47" s="585"/>
      <c r="AM47" s="585"/>
      <c r="AN47" s="586"/>
    </row>
    <row r="48" spans="1:40" ht="14.25" customHeight="1" thickBot="1" x14ac:dyDescent="0.2">
      <c r="B48" s="323"/>
      <c r="C48" s="323"/>
      <c r="D48" s="323"/>
      <c r="E48" s="323"/>
      <c r="F48" s="323"/>
      <c r="G48" s="323"/>
      <c r="W48" s="495"/>
      <c r="X48" s="496"/>
      <c r="Y48" s="496"/>
      <c r="Z48" s="496"/>
      <c r="AA48" s="496"/>
      <c r="AB48" s="496"/>
      <c r="AC48" s="497"/>
      <c r="AF48" s="587"/>
      <c r="AG48" s="588"/>
      <c r="AH48" s="588"/>
      <c r="AI48" s="588"/>
      <c r="AJ48" s="588"/>
      <c r="AK48" s="588"/>
      <c r="AL48" s="588"/>
      <c r="AM48" s="588"/>
      <c r="AN48" s="589"/>
    </row>
    <row r="49" spans="1:40" ht="14.25" customHeight="1" x14ac:dyDescent="0.15">
      <c r="B49" s="32"/>
      <c r="C49" s="32"/>
      <c r="D49" s="32"/>
      <c r="E49" s="32"/>
      <c r="F49" s="32"/>
      <c r="G49" s="32"/>
      <c r="W49" s="33"/>
      <c r="X49" s="33"/>
      <c r="Y49" s="33"/>
      <c r="Z49" s="33"/>
      <c r="AA49" s="33"/>
      <c r="AB49" s="33"/>
      <c r="AC49" s="33"/>
    </row>
    <row r="51" spans="1:40" ht="13.5" customHeight="1" x14ac:dyDescent="0.15">
      <c r="A51" s="34"/>
      <c r="B51" s="490" t="s">
        <v>63</v>
      </c>
      <c r="C51" s="490"/>
      <c r="D51" s="490"/>
      <c r="E51" s="490"/>
      <c r="F51" s="490"/>
      <c r="G51" s="35"/>
      <c r="H51" s="35"/>
      <c r="I51" s="504" t="s">
        <v>64</v>
      </c>
      <c r="J51" s="504"/>
      <c r="K51" s="504"/>
      <c r="L51" s="504"/>
      <c r="M51" s="504"/>
      <c r="O51" s="28"/>
      <c r="P51" s="350" t="s">
        <v>117</v>
      </c>
      <c r="Q51" s="350"/>
      <c r="R51" s="350"/>
      <c r="S51" s="350"/>
      <c r="T51" s="350"/>
      <c r="U51" s="350"/>
      <c r="X51" s="350" t="s">
        <v>118</v>
      </c>
      <c r="Y51" s="350"/>
      <c r="Z51" s="350"/>
      <c r="AA51" s="350"/>
      <c r="AB51" s="350"/>
      <c r="AC51" s="350"/>
      <c r="AG51" s="350" t="s">
        <v>119</v>
      </c>
      <c r="AH51" s="350"/>
      <c r="AI51" s="350"/>
      <c r="AJ51" s="350"/>
      <c r="AK51" s="350"/>
      <c r="AL51" s="350"/>
    </row>
    <row r="52" spans="1:40" ht="14.25" thickBot="1" x14ac:dyDescent="0.2">
      <c r="A52" s="36"/>
      <c r="B52" s="491"/>
      <c r="C52" s="491"/>
      <c r="D52" s="491"/>
      <c r="E52" s="491"/>
      <c r="F52" s="491"/>
      <c r="G52" s="35"/>
      <c r="H52" s="35"/>
      <c r="I52" s="504"/>
      <c r="J52" s="504"/>
      <c r="K52" s="504"/>
      <c r="L52" s="504"/>
      <c r="M52" s="504"/>
      <c r="P52" s="482"/>
      <c r="Q52" s="482"/>
      <c r="R52" s="482"/>
      <c r="S52" s="482"/>
      <c r="T52" s="482"/>
      <c r="U52" s="482"/>
    </row>
    <row r="53" spans="1:40" x14ac:dyDescent="0.15">
      <c r="A53" s="37"/>
      <c r="B53" s="437" t="s">
        <v>62</v>
      </c>
      <c r="C53" s="438"/>
      <c r="D53" s="438"/>
      <c r="E53" s="438"/>
      <c r="F53" s="439"/>
      <c r="G53" s="38"/>
      <c r="H53" s="38"/>
      <c r="I53" s="437" t="s">
        <v>65</v>
      </c>
      <c r="J53" s="438"/>
      <c r="K53" s="438"/>
      <c r="L53" s="438"/>
      <c r="M53" s="439"/>
      <c r="N53" s="39"/>
      <c r="O53" s="39"/>
      <c r="P53" s="440" t="s">
        <v>117</v>
      </c>
      <c r="Q53" s="438"/>
      <c r="R53" s="438"/>
      <c r="S53" s="438"/>
      <c r="T53" s="438"/>
      <c r="U53" s="439"/>
      <c r="V53" s="39"/>
      <c r="W53" s="39"/>
      <c r="X53" s="440" t="s">
        <v>118</v>
      </c>
      <c r="Y53" s="438"/>
      <c r="Z53" s="438"/>
      <c r="AA53" s="438"/>
      <c r="AB53" s="438"/>
      <c r="AC53" s="439"/>
      <c r="AG53" s="569" t="s">
        <v>119</v>
      </c>
      <c r="AH53" s="570"/>
      <c r="AI53" s="570"/>
      <c r="AJ53" s="570"/>
      <c r="AK53" s="570"/>
      <c r="AL53" s="570"/>
      <c r="AM53" s="571"/>
      <c r="AN53" s="572"/>
    </row>
    <row r="54" spans="1:40" ht="14.25" thickBot="1" x14ac:dyDescent="0.2">
      <c r="A54" s="40"/>
      <c r="B54" s="463">
        <v>150000</v>
      </c>
      <c r="C54" s="464"/>
      <c r="D54" s="464"/>
      <c r="E54" s="464"/>
      <c r="F54" s="465"/>
      <c r="G54" s="38"/>
      <c r="H54" s="38"/>
      <c r="I54" s="445">
        <v>430000</v>
      </c>
      <c r="J54" s="446"/>
      <c r="K54" s="446"/>
      <c r="L54" s="446"/>
      <c r="M54" s="447"/>
      <c r="N54" s="39"/>
      <c r="O54" s="39"/>
      <c r="P54" s="445">
        <v>430000</v>
      </c>
      <c r="Q54" s="446"/>
      <c r="R54" s="446"/>
      <c r="S54" s="446"/>
      <c r="T54" s="446"/>
      <c r="U54" s="447"/>
      <c r="V54" s="39"/>
      <c r="W54" s="39"/>
      <c r="X54" s="479">
        <v>430000</v>
      </c>
      <c r="Y54" s="480"/>
      <c r="Z54" s="480"/>
      <c r="AA54" s="480"/>
      <c r="AB54" s="480"/>
      <c r="AC54" s="481"/>
      <c r="AG54" s="573">
        <v>430000</v>
      </c>
      <c r="AH54" s="574"/>
      <c r="AI54" s="574"/>
      <c r="AJ54" s="574"/>
      <c r="AK54" s="574"/>
      <c r="AL54" s="574"/>
      <c r="AM54" s="575"/>
      <c r="AN54" s="576"/>
    </row>
    <row r="55" spans="1:40" ht="14.25" thickBot="1" x14ac:dyDescent="0.2">
      <c r="A55" s="36"/>
      <c r="B55" s="38"/>
      <c r="C55" s="38"/>
      <c r="D55" s="38"/>
      <c r="E55" s="38"/>
      <c r="F55" s="38"/>
      <c r="G55" s="38"/>
      <c r="H55" s="38"/>
      <c r="I55" s="39"/>
      <c r="J55" s="39"/>
      <c r="K55" s="39"/>
      <c r="L55" s="39"/>
      <c r="M55" s="39"/>
      <c r="N55" s="39"/>
      <c r="O55" s="39"/>
      <c r="P55" s="39"/>
      <c r="Q55" s="41"/>
      <c r="R55" s="39"/>
      <c r="S55" s="39"/>
      <c r="T55" s="39"/>
      <c r="U55" s="39"/>
      <c r="V55" s="39"/>
      <c r="W55" s="39"/>
      <c r="X55" s="445">
        <v>305000</v>
      </c>
      <c r="Y55" s="446"/>
      <c r="Z55" s="446"/>
      <c r="AA55" s="446"/>
      <c r="AB55" s="446"/>
      <c r="AC55" s="447"/>
      <c r="AG55" s="577">
        <v>560000</v>
      </c>
      <c r="AH55" s="578"/>
      <c r="AI55" s="578"/>
      <c r="AJ55" s="578"/>
      <c r="AK55" s="578"/>
      <c r="AL55" s="578"/>
      <c r="AM55" s="579"/>
      <c r="AN55" s="580"/>
    </row>
    <row r="56" spans="1:40" x14ac:dyDescent="0.15">
      <c r="A56" s="28"/>
    </row>
    <row r="57" spans="1:40" x14ac:dyDescent="0.15">
      <c r="A57" s="42"/>
      <c r="B57" s="42"/>
      <c r="C57" s="42"/>
      <c r="D57" s="42"/>
    </row>
    <row r="58" spans="1:40" x14ac:dyDescent="0.15">
      <c r="A58" s="42"/>
      <c r="B58" s="448" t="s">
        <v>120</v>
      </c>
      <c r="C58" s="448"/>
      <c r="D58" s="448"/>
      <c r="E58" s="448"/>
      <c r="F58" s="448"/>
      <c r="I58" s="448" t="s">
        <v>122</v>
      </c>
      <c r="J58" s="448"/>
      <c r="K58" s="448"/>
      <c r="L58" s="448"/>
      <c r="M58" s="448"/>
      <c r="P58" s="456" t="s">
        <v>66</v>
      </c>
      <c r="Q58" s="456"/>
      <c r="R58" s="456"/>
      <c r="S58" s="456"/>
      <c r="T58" s="456"/>
      <c r="U58" s="456"/>
      <c r="V58" s="43"/>
      <c r="W58" s="43"/>
      <c r="X58" s="448" t="s">
        <v>67</v>
      </c>
      <c r="Y58" s="448"/>
      <c r="Z58" s="448"/>
      <c r="AA58" s="448"/>
      <c r="AB58" s="448"/>
      <c r="AC58" s="448"/>
      <c r="AG58" s="456" t="s">
        <v>111</v>
      </c>
      <c r="AH58" s="456"/>
      <c r="AI58" s="456"/>
      <c r="AJ58" s="456"/>
      <c r="AK58" s="456"/>
      <c r="AL58" s="581"/>
      <c r="AM58" s="581"/>
      <c r="AN58" s="581"/>
    </row>
    <row r="59" spans="1:40" ht="14.25" thickBot="1" x14ac:dyDescent="0.2">
      <c r="A59" s="42"/>
      <c r="B59" s="448"/>
      <c r="C59" s="448"/>
      <c r="D59" s="448"/>
      <c r="E59" s="448"/>
      <c r="F59" s="448"/>
      <c r="I59" s="448"/>
      <c r="J59" s="448"/>
      <c r="K59" s="448"/>
      <c r="L59" s="448"/>
      <c r="M59" s="448"/>
      <c r="P59" s="456"/>
      <c r="Q59" s="456"/>
      <c r="R59" s="456"/>
      <c r="S59" s="456"/>
      <c r="T59" s="456"/>
      <c r="U59" s="456"/>
      <c r="V59" s="43"/>
      <c r="W59" s="43"/>
      <c r="X59" s="448"/>
      <c r="Y59" s="448"/>
      <c r="Z59" s="448"/>
      <c r="AA59" s="448"/>
      <c r="AB59" s="448"/>
      <c r="AC59" s="448"/>
      <c r="AG59" s="456"/>
      <c r="AH59" s="456"/>
      <c r="AI59" s="456"/>
      <c r="AJ59" s="456"/>
      <c r="AK59" s="456"/>
      <c r="AL59" s="581"/>
      <c r="AM59" s="581"/>
      <c r="AN59" s="581"/>
    </row>
    <row r="60" spans="1:40" x14ac:dyDescent="0.15">
      <c r="B60" s="460" t="s">
        <v>121</v>
      </c>
      <c r="C60" s="461"/>
      <c r="D60" s="461"/>
      <c r="E60" s="461"/>
      <c r="F60" s="462"/>
      <c r="G60" s="39"/>
      <c r="H60" s="39"/>
      <c r="I60" s="440" t="s">
        <v>123</v>
      </c>
      <c r="J60" s="438"/>
      <c r="K60" s="438"/>
      <c r="L60" s="438"/>
      <c r="M60" s="439"/>
      <c r="N60" s="39"/>
      <c r="O60" s="39"/>
      <c r="P60" s="457" t="s">
        <v>69</v>
      </c>
      <c r="Q60" s="458"/>
      <c r="R60" s="458"/>
      <c r="S60" s="458"/>
      <c r="T60" s="458"/>
      <c r="U60" s="459"/>
      <c r="V60" s="39"/>
      <c r="W60" s="39"/>
      <c r="X60" s="437" t="s">
        <v>70</v>
      </c>
      <c r="Y60" s="438"/>
      <c r="Z60" s="438"/>
      <c r="AA60" s="438"/>
      <c r="AB60" s="438"/>
      <c r="AC60" s="439"/>
      <c r="AG60" s="569" t="s">
        <v>112</v>
      </c>
      <c r="AH60" s="570"/>
      <c r="AI60" s="570"/>
      <c r="AJ60" s="570"/>
      <c r="AK60" s="570"/>
      <c r="AL60" s="571"/>
      <c r="AM60" s="571"/>
      <c r="AN60" s="572"/>
    </row>
    <row r="61" spans="1:40" ht="14.25" thickBot="1" x14ac:dyDescent="0.2">
      <c r="A61" s="28"/>
      <c r="B61" s="517">
        <v>0.3</v>
      </c>
      <c r="C61" s="518"/>
      <c r="D61" s="518"/>
      <c r="E61" s="518"/>
      <c r="F61" s="519"/>
      <c r="G61" s="39"/>
      <c r="H61" s="39"/>
      <c r="I61" s="305">
        <v>0.5</v>
      </c>
      <c r="J61" s="306"/>
      <c r="K61" s="306"/>
      <c r="L61" s="306"/>
      <c r="M61" s="441"/>
      <c r="N61" s="44"/>
      <c r="O61" s="39"/>
      <c r="P61" s="305">
        <v>8.4000000000000005E-2</v>
      </c>
      <c r="Q61" s="306"/>
      <c r="R61" s="306"/>
      <c r="S61" s="306"/>
      <c r="T61" s="306"/>
      <c r="U61" s="441"/>
      <c r="V61" s="39"/>
      <c r="W61" s="39"/>
      <c r="X61" s="445">
        <v>41600</v>
      </c>
      <c r="Y61" s="446"/>
      <c r="Z61" s="446"/>
      <c r="AA61" s="446"/>
      <c r="AB61" s="446"/>
      <c r="AC61" s="447"/>
      <c r="AG61" s="582">
        <v>0.8</v>
      </c>
      <c r="AH61" s="583"/>
      <c r="AI61" s="583"/>
      <c r="AJ61" s="583"/>
      <c r="AK61" s="583"/>
      <c r="AL61" s="579"/>
      <c r="AM61" s="579"/>
      <c r="AN61" s="580"/>
    </row>
    <row r="62" spans="1:40" x14ac:dyDescent="0.15">
      <c r="B62" s="45"/>
      <c r="C62" s="45"/>
      <c r="D62" s="45"/>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40" x14ac:dyDescent="0.15">
      <c r="B63" s="40"/>
      <c r="C63" s="40"/>
      <c r="D63" s="40"/>
      <c r="E63" s="40"/>
      <c r="F63" s="40"/>
      <c r="G63" s="40"/>
    </row>
    <row r="64" spans="1:40" x14ac:dyDescent="0.15">
      <c r="B64" s="30"/>
      <c r="C64" s="30"/>
      <c r="D64" s="30"/>
      <c r="E64" s="30"/>
      <c r="F64" s="30"/>
      <c r="G64" s="30"/>
    </row>
    <row r="65" spans="1:29" x14ac:dyDescent="0.15">
      <c r="B65" s="449" t="s">
        <v>71</v>
      </c>
      <c r="C65" s="449"/>
      <c r="D65" s="449"/>
      <c r="E65" s="449"/>
      <c r="F65" s="449"/>
      <c r="I65" s="448" t="s">
        <v>73</v>
      </c>
      <c r="J65" s="448"/>
      <c r="K65" s="448"/>
      <c r="L65" s="448"/>
      <c r="M65" s="448"/>
      <c r="P65" s="448" t="s">
        <v>74</v>
      </c>
      <c r="Q65" s="211"/>
      <c r="R65" s="211"/>
      <c r="S65" s="211"/>
      <c r="T65" s="211"/>
      <c r="U65" s="211"/>
      <c r="X65" s="448" t="s">
        <v>76</v>
      </c>
      <c r="Y65" s="448"/>
      <c r="Z65" s="448"/>
      <c r="AA65" s="448"/>
      <c r="AB65" s="448"/>
      <c r="AC65" s="448"/>
    </row>
    <row r="66" spans="1:29" ht="14.25" thickBot="1" x14ac:dyDescent="0.2">
      <c r="A66" s="28"/>
      <c r="B66" s="449"/>
      <c r="C66" s="449"/>
      <c r="D66" s="449"/>
      <c r="E66" s="449"/>
      <c r="F66" s="449"/>
      <c r="I66" s="448"/>
      <c r="J66" s="448"/>
      <c r="K66" s="448"/>
      <c r="L66" s="448"/>
      <c r="M66" s="448"/>
      <c r="P66" s="211"/>
      <c r="Q66" s="211"/>
      <c r="R66" s="211"/>
      <c r="S66" s="211"/>
      <c r="T66" s="211"/>
      <c r="U66" s="211"/>
      <c r="X66" s="448"/>
      <c r="Y66" s="448"/>
      <c r="Z66" s="448"/>
      <c r="AA66" s="448"/>
      <c r="AB66" s="448"/>
      <c r="AC66" s="448"/>
    </row>
    <row r="67" spans="1:29" x14ac:dyDescent="0.15">
      <c r="A67" s="28"/>
      <c r="B67" s="450" t="s">
        <v>72</v>
      </c>
      <c r="C67" s="451"/>
      <c r="D67" s="451"/>
      <c r="E67" s="451"/>
      <c r="F67" s="452"/>
      <c r="I67" s="453" t="s">
        <v>80</v>
      </c>
      <c r="J67" s="454"/>
      <c r="K67" s="454"/>
      <c r="L67" s="454"/>
      <c r="M67" s="455"/>
      <c r="P67" s="466" t="s">
        <v>75</v>
      </c>
      <c r="Q67" s="467"/>
      <c r="R67" s="467"/>
      <c r="S67" s="467"/>
      <c r="T67" s="467"/>
      <c r="U67" s="468"/>
      <c r="X67" s="466" t="s">
        <v>77</v>
      </c>
      <c r="Y67" s="467"/>
      <c r="Z67" s="467"/>
      <c r="AA67" s="467"/>
      <c r="AB67" s="467"/>
      <c r="AC67" s="468"/>
    </row>
    <row r="68" spans="1:29" ht="14.25" thickBot="1" x14ac:dyDescent="0.2">
      <c r="B68" s="514">
        <v>2.8199999999999999E-2</v>
      </c>
      <c r="C68" s="515"/>
      <c r="D68" s="515"/>
      <c r="E68" s="515"/>
      <c r="F68" s="516"/>
      <c r="G68" s="40"/>
      <c r="I68" s="369">
        <v>14300</v>
      </c>
      <c r="J68" s="370"/>
      <c r="K68" s="370"/>
      <c r="L68" s="370"/>
      <c r="M68" s="371"/>
      <c r="P68" s="469">
        <v>2.52E-2</v>
      </c>
      <c r="Q68" s="470"/>
      <c r="R68" s="470"/>
      <c r="S68" s="470"/>
      <c r="T68" s="470"/>
      <c r="U68" s="471"/>
      <c r="X68" s="369">
        <v>17000</v>
      </c>
      <c r="Y68" s="370"/>
      <c r="Z68" s="370"/>
      <c r="AA68" s="370"/>
      <c r="AB68" s="370"/>
      <c r="AC68" s="371"/>
    </row>
    <row r="69" spans="1:29" x14ac:dyDescent="0.15">
      <c r="B69" s="40"/>
      <c r="C69" s="40"/>
      <c r="D69" s="40"/>
      <c r="E69" s="40"/>
      <c r="F69" s="40"/>
      <c r="G69" s="40"/>
    </row>
    <row r="70" spans="1:29" x14ac:dyDescent="0.15">
      <c r="B70" s="40"/>
      <c r="C70" s="40"/>
      <c r="D70" s="40"/>
      <c r="E70" s="40"/>
      <c r="F70" s="40"/>
      <c r="G70" s="40"/>
    </row>
    <row r="72" spans="1:29" x14ac:dyDescent="0.15">
      <c r="A72" s="28"/>
      <c r="B72" s="448" t="s">
        <v>82</v>
      </c>
      <c r="C72" s="448"/>
      <c r="D72" s="448"/>
      <c r="E72" s="448"/>
      <c r="F72" s="448"/>
      <c r="I72" s="448" t="s">
        <v>83</v>
      </c>
      <c r="J72" s="448"/>
      <c r="K72" s="448"/>
      <c r="L72" s="448"/>
      <c r="M72" s="448"/>
      <c r="P72" s="448" t="s">
        <v>84</v>
      </c>
      <c r="Q72" s="448"/>
      <c r="R72" s="448"/>
      <c r="S72" s="448"/>
      <c r="T72" s="448"/>
      <c r="U72" s="448"/>
    </row>
    <row r="73" spans="1:29" ht="14.25" thickBot="1" x14ac:dyDescent="0.2">
      <c r="B73" s="448"/>
      <c r="C73" s="448"/>
      <c r="D73" s="448"/>
      <c r="E73" s="448"/>
      <c r="F73" s="448"/>
      <c r="I73" s="448"/>
      <c r="J73" s="448"/>
      <c r="K73" s="448"/>
      <c r="L73" s="448"/>
      <c r="M73" s="448"/>
      <c r="P73" s="448"/>
      <c r="Q73" s="448"/>
      <c r="R73" s="448"/>
      <c r="S73" s="448"/>
      <c r="T73" s="448"/>
      <c r="U73" s="448"/>
    </row>
    <row r="74" spans="1:29" x14ac:dyDescent="0.15">
      <c r="B74" s="466" t="s">
        <v>78</v>
      </c>
      <c r="C74" s="467"/>
      <c r="D74" s="467"/>
      <c r="E74" s="467"/>
      <c r="F74" s="468"/>
      <c r="I74" s="442" t="s">
        <v>79</v>
      </c>
      <c r="J74" s="443"/>
      <c r="K74" s="443"/>
      <c r="L74" s="443"/>
      <c r="M74" s="444"/>
      <c r="P74" s="466" t="s">
        <v>81</v>
      </c>
      <c r="Q74" s="467"/>
      <c r="R74" s="467"/>
      <c r="S74" s="467"/>
      <c r="T74" s="467"/>
      <c r="U74" s="468"/>
    </row>
    <row r="75" spans="1:29" ht="14.25" thickBot="1" x14ac:dyDescent="0.2">
      <c r="B75" s="508">
        <v>660000</v>
      </c>
      <c r="C75" s="509"/>
      <c r="D75" s="509"/>
      <c r="E75" s="509"/>
      <c r="F75" s="510"/>
      <c r="I75" s="369">
        <v>260000</v>
      </c>
      <c r="J75" s="370"/>
      <c r="K75" s="370"/>
      <c r="L75" s="370"/>
      <c r="M75" s="371"/>
      <c r="P75" s="369">
        <v>170000</v>
      </c>
      <c r="Q75" s="370"/>
      <c r="R75" s="370"/>
      <c r="S75" s="370"/>
      <c r="T75" s="370"/>
      <c r="U75" s="371"/>
    </row>
    <row r="77" spans="1:29" hidden="1" x14ac:dyDescent="0.15">
      <c r="A77" s="28"/>
    </row>
    <row r="78" spans="1:29" hidden="1" x14ac:dyDescent="0.15"/>
    <row r="79" spans="1:29" hidden="1" x14ac:dyDescent="0.15">
      <c r="B79" s="37"/>
      <c r="C79" s="37"/>
      <c r="D79" s="37"/>
      <c r="E79" s="37"/>
      <c r="F79" s="37"/>
    </row>
    <row r="80" spans="1:29" hidden="1" x14ac:dyDescent="0.15">
      <c r="B80" s="31"/>
      <c r="C80" s="31"/>
      <c r="D80" s="31"/>
      <c r="E80" s="31"/>
      <c r="F80" s="31"/>
    </row>
    <row r="81" spans="1:53" hidden="1" x14ac:dyDescent="0.15"/>
    <row r="82" spans="1:53" hidden="1" x14ac:dyDescent="0.15">
      <c r="A82" s="28"/>
    </row>
    <row r="83" spans="1:53" hidden="1" x14ac:dyDescent="0.15"/>
    <row r="84" spans="1:53" hidden="1" x14ac:dyDescent="0.15">
      <c r="B84" s="37"/>
      <c r="C84" s="37"/>
      <c r="D84" s="37"/>
      <c r="E84" s="37"/>
      <c r="F84" s="37"/>
    </row>
    <row r="85" spans="1:53" hidden="1" x14ac:dyDescent="0.15">
      <c r="B85" s="37"/>
      <c r="C85" s="37"/>
      <c r="D85" s="37"/>
      <c r="E85" s="37"/>
      <c r="F85" s="37"/>
    </row>
    <row r="87" spans="1:53" x14ac:dyDescent="0.15">
      <c r="A87" s="28"/>
    </row>
    <row r="88" spans="1:53" x14ac:dyDescent="0.15">
      <c r="A88" s="28"/>
      <c r="B88" s="28" t="s">
        <v>85</v>
      </c>
      <c r="C88" s="37"/>
      <c r="D88" s="37"/>
      <c r="E88" s="37"/>
      <c r="F88" s="37"/>
      <c r="I88" s="28" t="s">
        <v>95</v>
      </c>
      <c r="P88" s="296" t="s">
        <v>124</v>
      </c>
      <c r="Q88" s="322"/>
      <c r="R88" s="322"/>
      <c r="S88" s="322"/>
      <c r="T88" s="1"/>
      <c r="U88" s="1"/>
      <c r="V88" s="1"/>
      <c r="W88" s="28" t="s">
        <v>136</v>
      </c>
      <c r="X88" s="71"/>
      <c r="Y88" s="71"/>
      <c r="Z88" s="71"/>
      <c r="AA88" s="71"/>
      <c r="AB88" s="1"/>
      <c r="AC88" s="1"/>
      <c r="AD88" s="1"/>
      <c r="AE88" s="71"/>
      <c r="AF88" s="71"/>
      <c r="AG88" s="71"/>
      <c r="AH88" s="71"/>
      <c r="AI88" s="71"/>
      <c r="AK88" s="322" t="s">
        <v>221</v>
      </c>
      <c r="AL88" s="322"/>
      <c r="AM88" s="322"/>
      <c r="AN88" s="322"/>
      <c r="AO88" s="322"/>
      <c r="AQ88" s="323" t="s">
        <v>221</v>
      </c>
      <c r="AR88" s="323"/>
      <c r="AS88" s="323"/>
      <c r="AT88" s="323"/>
      <c r="AU88" s="323"/>
      <c r="AW88" s="323" t="s">
        <v>221</v>
      </c>
      <c r="AX88" s="323"/>
      <c r="AY88" s="323"/>
      <c r="AZ88" s="323"/>
      <c r="BA88" s="323"/>
    </row>
    <row r="89" spans="1:53" ht="14.25" thickBot="1" x14ac:dyDescent="0.2">
      <c r="A89" s="28"/>
      <c r="B89" s="73" t="s">
        <v>116</v>
      </c>
      <c r="C89" s="37"/>
      <c r="D89" s="37"/>
      <c r="E89" s="37"/>
      <c r="F89" s="37"/>
      <c r="I89" s="74" t="s">
        <v>116</v>
      </c>
      <c r="P89" s="3"/>
      <c r="Q89" s="3"/>
      <c r="R89" s="3"/>
      <c r="S89" s="3"/>
      <c r="T89" s="3"/>
      <c r="U89" s="3"/>
      <c r="V89" s="3"/>
      <c r="W89" s="74" t="s">
        <v>116</v>
      </c>
      <c r="X89" s="3"/>
      <c r="Y89" s="3"/>
      <c r="Z89" s="3"/>
      <c r="AA89" s="3"/>
      <c r="AB89" s="3"/>
      <c r="AC89" s="3"/>
      <c r="AD89" s="3"/>
      <c r="AE89" s="3"/>
      <c r="AF89" s="3"/>
      <c r="AG89" s="3"/>
      <c r="AH89" s="3"/>
      <c r="AI89" s="3"/>
      <c r="AK89" s="323" t="s">
        <v>222</v>
      </c>
      <c r="AL89" s="323"/>
      <c r="AM89" s="323"/>
      <c r="AN89" s="323"/>
      <c r="AO89" s="323"/>
      <c r="AQ89" s="323" t="s">
        <v>234</v>
      </c>
      <c r="AR89" s="323"/>
      <c r="AS89" s="323"/>
      <c r="AT89" s="323"/>
      <c r="AU89" s="323"/>
      <c r="AW89" s="323" t="s">
        <v>238</v>
      </c>
      <c r="AX89" s="323"/>
      <c r="AY89" s="323"/>
      <c r="AZ89" s="323"/>
      <c r="BA89" s="323"/>
    </row>
    <row r="90" spans="1:53" x14ac:dyDescent="0.15">
      <c r="A90" s="29" t="s">
        <v>22</v>
      </c>
      <c r="B90" s="511">
        <f>IF(IF(国保税!AH29="該当",IF(国保税!AA29=1,AF34+P34+W34,AF34+I34+P34),IF(国保税!AA29=1,B34+P34+W34,B34+I34+P34))&lt;0,0,IF(国保税!AH29="該当",IF(国保税!AA29=1,AF34+P34+W34,AF34+I34+P34),IF(国保税!AA29=1,B34+P34+W34,B34+I34+P34)))</f>
        <v>0</v>
      </c>
      <c r="C90" s="512"/>
      <c r="D90" s="512"/>
      <c r="E90" s="512"/>
      <c r="F90" s="512"/>
      <c r="G90" s="513"/>
      <c r="I90" s="351">
        <f>IF(IF(国保税!AH29="該当",AF34+I34+P34,B34+I34+P34)&lt;0,0,IF(国保税!AH29="該当",AF34+I34+P34,B34+I34+P34))</f>
        <v>0</v>
      </c>
      <c r="J90" s="352"/>
      <c r="K90" s="352"/>
      <c r="L90" s="352"/>
      <c r="M90" s="352"/>
      <c r="N90" s="353"/>
      <c r="P90" s="436" t="str">
        <f>IF(SUM(B90:G102)&lt;=P54+BD102*100000,"７割軽減該当","非該当")</f>
        <v>７割軽減該当</v>
      </c>
      <c r="Q90" s="431"/>
      <c r="R90" s="431"/>
      <c r="S90" s="432"/>
      <c r="T90" s="3"/>
      <c r="U90" s="3"/>
      <c r="V90" s="3"/>
      <c r="W90" s="351">
        <f>IF(I90-$I$54&lt;0,0,I90-$I$54)</f>
        <v>0</v>
      </c>
      <c r="X90" s="347"/>
      <c r="Y90" s="347"/>
      <c r="Z90" s="347"/>
      <c r="AA90" s="348"/>
      <c r="AB90" s="3"/>
      <c r="AC90" s="3"/>
      <c r="AD90" s="3"/>
      <c r="AE90" s="71"/>
      <c r="AF90" s="71"/>
      <c r="AG90" s="324" t="s">
        <v>223</v>
      </c>
      <c r="AH90" s="324"/>
      <c r="AI90" s="324"/>
      <c r="AJ90" s="324"/>
      <c r="AK90" s="325" t="str">
        <f>IF(B34&gt;0,"1","0")</f>
        <v>0</v>
      </c>
      <c r="AL90" s="326"/>
      <c r="AM90" s="326"/>
      <c r="AN90" s="326"/>
      <c r="AO90" s="327"/>
      <c r="AQ90" s="325" t="str">
        <f>IF(1=国保税!AA29,IF(W34&gt;0,"1","0"),IF(I34&gt;0,"1","0"))</f>
        <v>0</v>
      </c>
      <c r="AR90" s="326"/>
      <c r="AS90" s="326"/>
      <c r="AT90" s="326"/>
      <c r="AU90" s="327"/>
      <c r="AW90" s="325">
        <f>IF(OR(AK90="1",AQ90="1"),1,0)</f>
        <v>0</v>
      </c>
      <c r="AX90" s="326"/>
      <c r="AY90" s="326"/>
      <c r="AZ90" s="326"/>
      <c r="BA90" s="327"/>
    </row>
    <row r="91" spans="1:53" ht="14.25" thickBot="1" x14ac:dyDescent="0.2">
      <c r="A91" s="29" t="s">
        <v>23</v>
      </c>
      <c r="B91" s="505">
        <f>IF(IF(国保税!AH30="該当",IF(国保税!AA30=1,AF35+P35+W35,AF35+I35+P35),IF(国保税!AA30=1,B35+P35+W35,B35+I35+P35))&lt;0,0,IF(国保税!AH30="該当",IF(国保税!AA30=1,AF35+P35+W35,AF35+I35+P35),IF(国保税!AA30=1,B35+P35+W35,B35+I35+P35)))</f>
        <v>0</v>
      </c>
      <c r="C91" s="506"/>
      <c r="D91" s="506"/>
      <c r="E91" s="506"/>
      <c r="F91" s="506"/>
      <c r="G91" s="507"/>
      <c r="I91" s="316">
        <f>IF(IF(国保税!AH30="該当",AF35+I35+P35,B35+I35+P35)&lt;0,0,IF(国保税!AH30="該当",AF35+I35+P35,B35+I35+P35))</f>
        <v>0</v>
      </c>
      <c r="J91" s="317"/>
      <c r="K91" s="317"/>
      <c r="L91" s="317"/>
      <c r="M91" s="317"/>
      <c r="N91" s="318"/>
      <c r="P91" s="433"/>
      <c r="Q91" s="434"/>
      <c r="R91" s="434"/>
      <c r="S91" s="435"/>
      <c r="T91" s="3"/>
      <c r="U91" s="3"/>
      <c r="V91" s="3"/>
      <c r="W91" s="316">
        <f t="shared" ref="W91:W102" si="1">IF(I91-$I$54&lt;0,0,I91-$I$54)</f>
        <v>0</v>
      </c>
      <c r="X91" s="590"/>
      <c r="Y91" s="590"/>
      <c r="Z91" s="590"/>
      <c r="AA91" s="591"/>
      <c r="AB91" s="3"/>
      <c r="AC91" s="3"/>
      <c r="AD91" s="71"/>
      <c r="AE91" s="71"/>
      <c r="AF91" s="71"/>
      <c r="AG91" s="324" t="s">
        <v>224</v>
      </c>
      <c r="AH91" s="324"/>
      <c r="AI91" s="324"/>
      <c r="AJ91" s="324"/>
      <c r="AK91" s="349" t="str">
        <f t="shared" ref="AK91:AK102" si="2">IF(B35&gt;0,"1","0")</f>
        <v>0</v>
      </c>
      <c r="AL91" s="314"/>
      <c r="AM91" s="314"/>
      <c r="AN91" s="314"/>
      <c r="AO91" s="315"/>
      <c r="AQ91" s="349" t="str">
        <f>IF(1=国保税!AA30,IF(W35&gt;0,"1","0"),IF(I35&gt;0,"1","0"))</f>
        <v>0</v>
      </c>
      <c r="AR91" s="314"/>
      <c r="AS91" s="314"/>
      <c r="AT91" s="314"/>
      <c r="AU91" s="315"/>
      <c r="AW91" s="349">
        <f>IF(OR(AK91="1",AQ91="1"),1,0)</f>
        <v>0</v>
      </c>
      <c r="AX91" s="314"/>
      <c r="AY91" s="314"/>
      <c r="AZ91" s="314"/>
      <c r="BA91" s="315"/>
    </row>
    <row r="92" spans="1:53" x14ac:dyDescent="0.15">
      <c r="A92" s="29" t="s">
        <v>24</v>
      </c>
      <c r="B92" s="505">
        <f>IF(IF(国保税!AH31="該当",IF(国保税!AA31=1,AF36+P36+W36,AF36+I36+P36),IF(国保税!AA31=1,B36+P36+W36,B36+I36+P36))&lt;0,0,IF(国保税!AH31="該当",IF(国保税!AA31=1,AF36+P36+W36,AF36+I36+P36),IF(国保税!AA31=1,B36+P36+W36,B36+I36+P36)))</f>
        <v>0</v>
      </c>
      <c r="C92" s="506"/>
      <c r="D92" s="506"/>
      <c r="E92" s="506"/>
      <c r="F92" s="506"/>
      <c r="G92" s="507"/>
      <c r="I92" s="316">
        <f>IF(IF(国保税!AH31="該当",AF36+I36+P36,B36+I36+P36)&lt;0,0,IF(国保税!AH31="該当",AF36+I36+P36,B36+I36+P36))</f>
        <v>0</v>
      </c>
      <c r="J92" s="317"/>
      <c r="K92" s="317"/>
      <c r="L92" s="317"/>
      <c r="M92" s="317"/>
      <c r="N92" s="318"/>
      <c r="W92" s="316">
        <f t="shared" si="1"/>
        <v>0</v>
      </c>
      <c r="X92" s="590"/>
      <c r="Y92" s="590"/>
      <c r="Z92" s="590"/>
      <c r="AA92" s="591"/>
      <c r="AG92" s="324" t="s">
        <v>225</v>
      </c>
      <c r="AH92" s="324"/>
      <c r="AI92" s="324"/>
      <c r="AJ92" s="324"/>
      <c r="AK92" s="349" t="str">
        <f t="shared" si="2"/>
        <v>0</v>
      </c>
      <c r="AL92" s="314"/>
      <c r="AM92" s="314"/>
      <c r="AN92" s="314"/>
      <c r="AO92" s="315"/>
      <c r="AQ92" s="349" t="str">
        <f>IF(1=国保税!AA31,IF(W36&gt;0,"1","0"),IF(I36&gt;0,"1","0"))</f>
        <v>0</v>
      </c>
      <c r="AR92" s="314"/>
      <c r="AS92" s="314"/>
      <c r="AT92" s="314"/>
      <c r="AU92" s="315"/>
      <c r="AW92" s="349">
        <f t="shared" ref="AW92:AW99" si="3">IF(OR(AK92="1",AQ92="1"),1,0)</f>
        <v>0</v>
      </c>
      <c r="AX92" s="314"/>
      <c r="AY92" s="314"/>
      <c r="AZ92" s="314"/>
      <c r="BA92" s="315"/>
    </row>
    <row r="93" spans="1:53" x14ac:dyDescent="0.15">
      <c r="A93" s="29" t="s">
        <v>25</v>
      </c>
      <c r="B93" s="505">
        <f>IF(IF(国保税!AH32="該当",IF(国保税!AA32=1,AF37+P37+W37,AF37+I37+P37),IF(国保税!AA32=1,B37+P37+W37,B37+I37+P37))&lt;0,0,IF(国保税!AH32="該当",IF(国保税!AA32=1,AF37+P37+W37,AF37+I37+P37),IF(国保税!AA32=1,B37+P37+W37,B37+I37+P37)))</f>
        <v>0</v>
      </c>
      <c r="C93" s="506"/>
      <c r="D93" s="506"/>
      <c r="E93" s="506"/>
      <c r="F93" s="506"/>
      <c r="G93" s="507"/>
      <c r="I93" s="316">
        <f>IF(IF(国保税!AH32="該当",AF37+I37+P37,B37+I37+P37)&lt;0,0,IF(国保税!AH32="該当",AF37+I37+P37,B37+I37+P37))</f>
        <v>0</v>
      </c>
      <c r="J93" s="317"/>
      <c r="K93" s="317"/>
      <c r="L93" s="317"/>
      <c r="M93" s="317"/>
      <c r="N93" s="318"/>
      <c r="W93" s="316">
        <f t="shared" si="1"/>
        <v>0</v>
      </c>
      <c r="X93" s="590"/>
      <c r="Y93" s="590"/>
      <c r="Z93" s="590"/>
      <c r="AA93" s="591"/>
      <c r="AG93" s="324" t="s">
        <v>226</v>
      </c>
      <c r="AH93" s="324"/>
      <c r="AI93" s="324"/>
      <c r="AJ93" s="324"/>
      <c r="AK93" s="349" t="str">
        <f t="shared" si="2"/>
        <v>0</v>
      </c>
      <c r="AL93" s="314"/>
      <c r="AM93" s="314"/>
      <c r="AN93" s="314"/>
      <c r="AO93" s="315"/>
      <c r="AQ93" s="349" t="str">
        <f>IF(1=国保税!AA32,IF(W37&gt;0,"1","0"),IF(I37&gt;0,"1","0"))</f>
        <v>0</v>
      </c>
      <c r="AR93" s="314"/>
      <c r="AS93" s="314"/>
      <c r="AT93" s="314"/>
      <c r="AU93" s="315"/>
      <c r="AW93" s="349">
        <f t="shared" si="3"/>
        <v>0</v>
      </c>
      <c r="AX93" s="314"/>
      <c r="AY93" s="314"/>
      <c r="AZ93" s="314"/>
      <c r="BA93" s="315"/>
    </row>
    <row r="94" spans="1:53" x14ac:dyDescent="0.15">
      <c r="A94" s="29" t="s">
        <v>26</v>
      </c>
      <c r="B94" s="505">
        <f>IF(IF(国保税!AH33="該当",IF(国保税!AA33=1,AF38+P38+W38,AF38+I38+P38),IF(国保税!AA33=1,B38+P38+W38,B38+I38+P38))&lt;0,0,IF(国保税!AH33="該当",IF(国保税!AA33=1,AF38+P38+W38,AF38+I38+P38),IF(国保税!AA33=1,B38+P38+W38,B38+I38+P38)))</f>
        <v>0</v>
      </c>
      <c r="C94" s="506"/>
      <c r="D94" s="506"/>
      <c r="E94" s="506"/>
      <c r="F94" s="506"/>
      <c r="G94" s="507"/>
      <c r="I94" s="316">
        <f>IF(IF(国保税!AH33="該当",AF38+I38+P38,B38+I38+P38)&lt;0,0,IF(国保税!AH33="該当",AF38+I38+P38,B38+I38+P38))</f>
        <v>0</v>
      </c>
      <c r="J94" s="317"/>
      <c r="K94" s="317"/>
      <c r="L94" s="317"/>
      <c r="M94" s="317"/>
      <c r="N94" s="318"/>
      <c r="P94" s="296" t="s">
        <v>125</v>
      </c>
      <c r="Q94" s="322"/>
      <c r="R94" s="322"/>
      <c r="S94" s="322"/>
      <c r="W94" s="316">
        <f t="shared" si="1"/>
        <v>0</v>
      </c>
      <c r="X94" s="590"/>
      <c r="Y94" s="590"/>
      <c r="Z94" s="590"/>
      <c r="AA94" s="591"/>
      <c r="AG94" s="324" t="s">
        <v>227</v>
      </c>
      <c r="AH94" s="324"/>
      <c r="AI94" s="324"/>
      <c r="AJ94" s="324"/>
      <c r="AK94" s="349" t="str">
        <f t="shared" si="2"/>
        <v>0</v>
      </c>
      <c r="AL94" s="314"/>
      <c r="AM94" s="314"/>
      <c r="AN94" s="314"/>
      <c r="AO94" s="315"/>
      <c r="AQ94" s="349" t="str">
        <f>IF(1=国保税!AA33,IF(W38&gt;0,"1","0"),IF(I38&gt;0,"1","0"))</f>
        <v>0</v>
      </c>
      <c r="AR94" s="314"/>
      <c r="AS94" s="314"/>
      <c r="AT94" s="314"/>
      <c r="AU94" s="315"/>
      <c r="AW94" s="349">
        <f t="shared" si="3"/>
        <v>0</v>
      </c>
      <c r="AX94" s="314"/>
      <c r="AY94" s="314"/>
      <c r="AZ94" s="314"/>
      <c r="BA94" s="315"/>
    </row>
    <row r="95" spans="1:53" ht="14.25" thickBot="1" x14ac:dyDescent="0.2">
      <c r="A95" s="29" t="s">
        <v>27</v>
      </c>
      <c r="B95" s="505">
        <f>IF(IF(国保税!AH34="該当",IF(国保税!AA34=1,AF39+P39+W39,AF39+I39+P39),IF(国保税!AA34=1,B39+P39+W39,B39+I39+P39))&lt;0,0,IF(国保税!AH34="該当",IF(国保税!AA34=1,AF39+P39+W39,AF39+I39+P39),IF(国保税!AA34=1,B39+P39+W39,B39+I39+P39)))</f>
        <v>0</v>
      </c>
      <c r="C95" s="506"/>
      <c r="D95" s="506"/>
      <c r="E95" s="506"/>
      <c r="F95" s="506"/>
      <c r="G95" s="507"/>
      <c r="I95" s="316">
        <f>IF(IF(国保税!AH34="該当",AF39+I39+P39,B39+I39+P39)&lt;0,0,IF(国保税!AH34="該当",AF39+I39+P39,B39+I39+P39))</f>
        <v>0</v>
      </c>
      <c r="J95" s="317"/>
      <c r="K95" s="317"/>
      <c r="L95" s="317"/>
      <c r="M95" s="317"/>
      <c r="N95" s="318"/>
      <c r="W95" s="316">
        <f t="shared" si="1"/>
        <v>0</v>
      </c>
      <c r="X95" s="590"/>
      <c r="Y95" s="590"/>
      <c r="Z95" s="590"/>
      <c r="AA95" s="591"/>
      <c r="AG95" s="324" t="s">
        <v>228</v>
      </c>
      <c r="AH95" s="324"/>
      <c r="AI95" s="324"/>
      <c r="AJ95" s="324"/>
      <c r="AK95" s="349" t="str">
        <f t="shared" si="2"/>
        <v>0</v>
      </c>
      <c r="AL95" s="314"/>
      <c r="AM95" s="314"/>
      <c r="AN95" s="314"/>
      <c r="AO95" s="315"/>
      <c r="AQ95" s="349" t="str">
        <f>IF(1=国保税!AA34,IF(W39&gt;0,"1","0"),IF(I39&gt;0,"1","0"))</f>
        <v>0</v>
      </c>
      <c r="AR95" s="314"/>
      <c r="AS95" s="314"/>
      <c r="AT95" s="314"/>
      <c r="AU95" s="315"/>
      <c r="AW95" s="349">
        <f t="shared" si="3"/>
        <v>0</v>
      </c>
      <c r="AX95" s="314"/>
      <c r="AY95" s="314"/>
      <c r="AZ95" s="314"/>
      <c r="BA95" s="315"/>
    </row>
    <row r="96" spans="1:53" x14ac:dyDescent="0.15">
      <c r="A96" s="29" t="s">
        <v>28</v>
      </c>
      <c r="B96" s="505">
        <f>IF(IF(国保税!AH35="該当",IF(国保税!AA35=1,AF40+P40+W40,AF40+I40+P40),IF(国保税!AA35=1,B40+P40+W40,B40+I40+P40))&lt;0,0,IF(国保税!AH35="該当",IF(国保税!AA35=1,AF40+P40+W40,AF40+I40+P40),IF(国保税!AA35=1,B40+P40+W40,B40+I40+P40)))</f>
        <v>0</v>
      </c>
      <c r="C96" s="506"/>
      <c r="D96" s="506"/>
      <c r="E96" s="506"/>
      <c r="F96" s="506"/>
      <c r="G96" s="507"/>
      <c r="I96" s="316">
        <f>IF(IF(国保税!AH35="該当",AF40+I40+P40,B40+I40+P40)&lt;0,0,IF(国保税!AH35="該当",AF40+I40+P40,B40+I40+P40))</f>
        <v>0</v>
      </c>
      <c r="J96" s="317"/>
      <c r="K96" s="317"/>
      <c r="L96" s="317"/>
      <c r="M96" s="317"/>
      <c r="N96" s="318"/>
      <c r="P96" s="436" t="str">
        <f>IF(P90="７割軽減該当","",IF(SUM(B90:G102)&lt;=X54+BD102*100000+(X55*COUNT(国保税!D29:E38)),"５割軽減該当","非該当"))</f>
        <v/>
      </c>
      <c r="Q96" s="431"/>
      <c r="R96" s="431"/>
      <c r="S96" s="432"/>
      <c r="W96" s="316">
        <f t="shared" si="1"/>
        <v>0</v>
      </c>
      <c r="X96" s="590"/>
      <c r="Y96" s="590"/>
      <c r="Z96" s="590"/>
      <c r="AA96" s="591"/>
      <c r="AG96" s="324" t="s">
        <v>229</v>
      </c>
      <c r="AH96" s="324"/>
      <c r="AI96" s="324"/>
      <c r="AJ96" s="324"/>
      <c r="AK96" s="349" t="str">
        <f t="shared" si="2"/>
        <v>0</v>
      </c>
      <c r="AL96" s="314"/>
      <c r="AM96" s="314"/>
      <c r="AN96" s="314"/>
      <c r="AO96" s="315"/>
      <c r="AQ96" s="349" t="str">
        <f>IF(1=国保税!AA35,IF(W40&gt;0,"1","0"),IF(I40&gt;0,"1","0"))</f>
        <v>0</v>
      </c>
      <c r="AR96" s="314"/>
      <c r="AS96" s="314"/>
      <c r="AT96" s="314"/>
      <c r="AU96" s="315"/>
      <c r="AW96" s="349">
        <f t="shared" si="3"/>
        <v>0</v>
      </c>
      <c r="AX96" s="314"/>
      <c r="AY96" s="314"/>
      <c r="AZ96" s="314"/>
      <c r="BA96" s="315"/>
    </row>
    <row r="97" spans="1:69" ht="14.25" thickBot="1" x14ac:dyDescent="0.2">
      <c r="A97" s="29" t="s">
        <v>29</v>
      </c>
      <c r="B97" s="505">
        <f>IF(IF(国保税!AH36="該当",IF(国保税!AA36=1,AF41+P41+W41,AF41+I41+P41),IF(国保税!AA36=1,B41+P41+W41,B41+I41+P41))&lt;0,0,IF(国保税!AH36="該当",IF(国保税!AA36=1,AF41+P41+W41,AF41+I41+P41),IF(国保税!AA36=1,B41+P41+W41,B41+I41+P41)))</f>
        <v>0</v>
      </c>
      <c r="C97" s="506"/>
      <c r="D97" s="506"/>
      <c r="E97" s="506"/>
      <c r="F97" s="506"/>
      <c r="G97" s="507"/>
      <c r="I97" s="316">
        <f>IF(IF(国保税!AH36="該当",AF41+I41+P41,B41+I41+P41)&lt;0,0,IF(国保税!AH36="該当",AF41+I41+P41,B41+I41+P41))</f>
        <v>0</v>
      </c>
      <c r="J97" s="317"/>
      <c r="K97" s="317"/>
      <c r="L97" s="317"/>
      <c r="M97" s="317"/>
      <c r="N97" s="318"/>
      <c r="P97" s="433"/>
      <c r="Q97" s="434"/>
      <c r="R97" s="434"/>
      <c r="S97" s="435"/>
      <c r="W97" s="316">
        <f t="shared" si="1"/>
        <v>0</v>
      </c>
      <c r="X97" s="590"/>
      <c r="Y97" s="590"/>
      <c r="Z97" s="590"/>
      <c r="AA97" s="591"/>
      <c r="AG97" s="324" t="s">
        <v>230</v>
      </c>
      <c r="AH97" s="324"/>
      <c r="AI97" s="324"/>
      <c r="AJ97" s="324"/>
      <c r="AK97" s="349" t="str">
        <f t="shared" si="2"/>
        <v>0</v>
      </c>
      <c r="AL97" s="314"/>
      <c r="AM97" s="314"/>
      <c r="AN97" s="314"/>
      <c r="AO97" s="315"/>
      <c r="AQ97" s="349" t="str">
        <f>IF(1=国保税!AA36,IF(W41&gt;0,"1","0"),IF(I41&gt;0,"1","0"))</f>
        <v>0</v>
      </c>
      <c r="AR97" s="314"/>
      <c r="AS97" s="314"/>
      <c r="AT97" s="314"/>
      <c r="AU97" s="315"/>
      <c r="AW97" s="349">
        <f t="shared" si="3"/>
        <v>0</v>
      </c>
      <c r="AX97" s="314"/>
      <c r="AY97" s="314"/>
      <c r="AZ97" s="314"/>
      <c r="BA97" s="315"/>
    </row>
    <row r="98" spans="1:69" x14ac:dyDescent="0.15">
      <c r="A98" s="29" t="s">
        <v>30</v>
      </c>
      <c r="B98" s="505">
        <f>IF(IF(国保税!AH37="該当",IF(国保税!AA37=1,AF42+P42+W42,AF42+I42+P42),IF(国保税!AA37=1,B42+P42+W42,B42+I42+P42))&lt;0,0,IF(国保税!AH37="該当",IF(国保税!AA37=1,AF42+P42+W42,AF42+I42+P42),IF(国保税!AA37=1,B42+P42+W42,B42+I42+P42)))</f>
        <v>0</v>
      </c>
      <c r="C98" s="506"/>
      <c r="D98" s="506"/>
      <c r="E98" s="506"/>
      <c r="F98" s="506"/>
      <c r="G98" s="507"/>
      <c r="I98" s="316">
        <f>IF(IF(国保税!AH37="該当",AF42+I42+P42,B42+I42+P42)&lt;0,0,IF(国保税!AH37="該当",AF42+I42+P42,B42+I42+P42))</f>
        <v>0</v>
      </c>
      <c r="J98" s="317"/>
      <c r="K98" s="317"/>
      <c r="L98" s="317"/>
      <c r="M98" s="317"/>
      <c r="N98" s="318"/>
      <c r="W98" s="316">
        <f t="shared" si="1"/>
        <v>0</v>
      </c>
      <c r="X98" s="590"/>
      <c r="Y98" s="590"/>
      <c r="Z98" s="590"/>
      <c r="AA98" s="591"/>
      <c r="AG98" s="324" t="s">
        <v>231</v>
      </c>
      <c r="AH98" s="324"/>
      <c r="AI98" s="324"/>
      <c r="AJ98" s="324"/>
      <c r="AK98" s="349" t="str">
        <f t="shared" si="2"/>
        <v>0</v>
      </c>
      <c r="AL98" s="314"/>
      <c r="AM98" s="314"/>
      <c r="AN98" s="314"/>
      <c r="AO98" s="315"/>
      <c r="AQ98" s="349" t="str">
        <f>IF(1=国保税!AA37,IF(W42&gt;0,"1","0"),IF(I42&gt;0,"1","0"))</f>
        <v>0</v>
      </c>
      <c r="AR98" s="314"/>
      <c r="AS98" s="314"/>
      <c r="AT98" s="314"/>
      <c r="AU98" s="315"/>
      <c r="AW98" s="349">
        <f t="shared" si="3"/>
        <v>0</v>
      </c>
      <c r="AX98" s="314"/>
      <c r="AY98" s="314"/>
      <c r="AZ98" s="314"/>
      <c r="BA98" s="315"/>
    </row>
    <row r="99" spans="1:69" ht="14.25" thickBot="1" x14ac:dyDescent="0.2">
      <c r="A99" s="29" t="s">
        <v>31</v>
      </c>
      <c r="B99" s="505">
        <f>IF(IF(国保税!AH38="該当",IF(国保税!AA38=1,AF43+P43+W43,AF43+I43+P43),IF(国保税!AA38=1,B43+P43+W43,B43+I43+P43))&lt;0,0,IF(国保税!AH38="該当",IF(国保税!AA38=1,AF43+P43+W43,AF43+I43+P43),IF(国保税!AA38=1,B43+P43+W43,B43+I43+P43)))</f>
        <v>0</v>
      </c>
      <c r="C99" s="506"/>
      <c r="D99" s="506"/>
      <c r="E99" s="506"/>
      <c r="F99" s="506"/>
      <c r="G99" s="507"/>
      <c r="I99" s="316">
        <f>IF(IF(国保税!AH38="該当",AF43+I43+P43,B43+I43+P43)&lt;0,0,IF(国保税!AH38="該当",AF43+I43+P43,B43+I43+P43))</f>
        <v>0</v>
      </c>
      <c r="J99" s="317"/>
      <c r="K99" s="317"/>
      <c r="L99" s="317"/>
      <c r="M99" s="317"/>
      <c r="N99" s="318"/>
      <c r="P99" s="72"/>
      <c r="Q99" s="31"/>
      <c r="R99" s="31"/>
      <c r="W99" s="316">
        <f t="shared" si="1"/>
        <v>0</v>
      </c>
      <c r="X99" s="590"/>
      <c r="Y99" s="590"/>
      <c r="Z99" s="590"/>
      <c r="AA99" s="591"/>
      <c r="AG99" s="324" t="s">
        <v>232</v>
      </c>
      <c r="AH99" s="324"/>
      <c r="AI99" s="324"/>
      <c r="AJ99" s="324"/>
      <c r="AK99" s="349" t="str">
        <f t="shared" si="2"/>
        <v>0</v>
      </c>
      <c r="AL99" s="314"/>
      <c r="AM99" s="314"/>
      <c r="AN99" s="314"/>
      <c r="AO99" s="315"/>
      <c r="AQ99" s="349" t="str">
        <f>IF(1=国保税!AA38,IF(W43&gt;0,"1","0"),IF(I43&gt;0,"1","0"))</f>
        <v>0</v>
      </c>
      <c r="AR99" s="314"/>
      <c r="AS99" s="314"/>
      <c r="AT99" s="314"/>
      <c r="AU99" s="315"/>
      <c r="AW99" s="349">
        <f t="shared" si="3"/>
        <v>0</v>
      </c>
      <c r="AX99" s="314"/>
      <c r="AY99" s="314"/>
      <c r="AZ99" s="314"/>
      <c r="BA99" s="315"/>
    </row>
    <row r="100" spans="1:69" ht="14.25" thickBot="1" x14ac:dyDescent="0.2">
      <c r="A100" s="29"/>
      <c r="B100" s="505"/>
      <c r="C100" s="506"/>
      <c r="D100" s="506"/>
      <c r="E100" s="506"/>
      <c r="F100" s="506"/>
      <c r="G100" s="507"/>
      <c r="I100" s="316"/>
      <c r="J100" s="317"/>
      <c r="K100" s="317"/>
      <c r="L100" s="317"/>
      <c r="M100" s="317"/>
      <c r="N100" s="318"/>
      <c r="P100" s="301" t="s">
        <v>115</v>
      </c>
      <c r="Q100" s="322"/>
      <c r="R100" s="322"/>
      <c r="S100" s="322"/>
      <c r="W100" s="316"/>
      <c r="X100" s="590"/>
      <c r="Y100" s="590"/>
      <c r="Z100" s="590"/>
      <c r="AA100" s="591"/>
      <c r="AG100" s="322"/>
      <c r="AH100" s="322"/>
      <c r="AI100" s="322"/>
      <c r="AJ100" s="322"/>
      <c r="AK100" s="349"/>
      <c r="AL100" s="314"/>
      <c r="AM100" s="314"/>
      <c r="AN100" s="314"/>
      <c r="AO100" s="315"/>
      <c r="AQ100" s="349"/>
      <c r="AR100" s="314"/>
      <c r="AS100" s="314"/>
      <c r="AT100" s="314"/>
      <c r="AU100" s="315"/>
      <c r="AW100" s="349"/>
      <c r="AX100" s="314"/>
      <c r="AY100" s="314"/>
      <c r="AZ100" s="314"/>
      <c r="BA100" s="315"/>
      <c r="BB100" s="2" t="s">
        <v>235</v>
      </c>
      <c r="BD100" s="143">
        <f>COUNTIF(AW90:BA102,1)</f>
        <v>0</v>
      </c>
    </row>
    <row r="101" spans="1:69" ht="14.25" thickBot="1" x14ac:dyDescent="0.2">
      <c r="A101" s="29"/>
      <c r="B101" s="505"/>
      <c r="C101" s="506"/>
      <c r="D101" s="506"/>
      <c r="E101" s="506"/>
      <c r="F101" s="506"/>
      <c r="G101" s="507"/>
      <c r="I101" s="316"/>
      <c r="J101" s="317"/>
      <c r="K101" s="317"/>
      <c r="L101" s="317"/>
      <c r="M101" s="317"/>
      <c r="N101" s="318"/>
      <c r="P101" s="31"/>
      <c r="Q101" s="4"/>
      <c r="R101" s="4"/>
      <c r="W101" s="316"/>
      <c r="X101" s="590"/>
      <c r="Y101" s="590"/>
      <c r="Z101" s="590"/>
      <c r="AA101" s="591"/>
      <c r="AG101" s="322"/>
      <c r="AH101" s="322"/>
      <c r="AI101" s="322"/>
      <c r="AJ101" s="322"/>
      <c r="AK101" s="349"/>
      <c r="AL101" s="314"/>
      <c r="AM101" s="314"/>
      <c r="AN101" s="314"/>
      <c r="AO101" s="315"/>
      <c r="AQ101" s="349"/>
      <c r="AR101" s="314"/>
      <c r="AS101" s="314"/>
      <c r="AT101" s="314"/>
      <c r="AU101" s="315"/>
      <c r="AW101" s="349"/>
      <c r="AX101" s="314"/>
      <c r="AY101" s="314"/>
      <c r="AZ101" s="314"/>
      <c r="BA101" s="315"/>
    </row>
    <row r="102" spans="1:69" ht="14.25" thickBot="1" x14ac:dyDescent="0.2">
      <c r="A102" s="29" t="s">
        <v>61</v>
      </c>
      <c r="B102" s="552">
        <f>IF(IF(国保税!AH41="該当",IF(国保税!AA41=1,AF46+P46+W46,AF46+I46+P46),IF(国保税!AA41=1,B46+P46+W46,B46+I46+P46))&lt;0,0,IF(国保税!AH41="該当",IF(国保税!AA41=1,AF46+P46+W46,AF46+I46+P46),IF(国保税!AA41=1,B46+P46+W46,B46+I46+P46)))</f>
        <v>0</v>
      </c>
      <c r="C102" s="553"/>
      <c r="D102" s="553"/>
      <c r="E102" s="553"/>
      <c r="F102" s="553"/>
      <c r="G102" s="554"/>
      <c r="I102" s="328">
        <f>IF(IF(国保税!AH41="該当",AF46+I46+P46,B46+I46+P46)&lt;0,0,IF(国保税!AH41="該当",AF46+I46+P46,B46+I46+P46))</f>
        <v>0</v>
      </c>
      <c r="J102" s="329"/>
      <c r="K102" s="329"/>
      <c r="L102" s="329"/>
      <c r="M102" s="329"/>
      <c r="N102" s="330"/>
      <c r="P102" s="430" t="str">
        <f>IF(P90="７割軽減該当","",IF(P96="５割軽減該当","",IF(SUM(B90:G102)&lt;=AG54+BD102*100000+(AG55*COUNT(国保税!D29:E38)),"２割軽減該当","非該当")))</f>
        <v/>
      </c>
      <c r="Q102" s="431"/>
      <c r="R102" s="431"/>
      <c r="S102" s="432"/>
      <c r="W102" s="328">
        <f t="shared" si="1"/>
        <v>0</v>
      </c>
      <c r="X102" s="592"/>
      <c r="Y102" s="592"/>
      <c r="Z102" s="592"/>
      <c r="AA102" s="593"/>
      <c r="AG102" s="324" t="s">
        <v>233</v>
      </c>
      <c r="AH102" s="324"/>
      <c r="AI102" s="324"/>
      <c r="AJ102" s="324"/>
      <c r="AK102" s="360" t="str">
        <f t="shared" si="2"/>
        <v>0</v>
      </c>
      <c r="AL102" s="361"/>
      <c r="AM102" s="361"/>
      <c r="AN102" s="361"/>
      <c r="AO102" s="362"/>
      <c r="AQ102" s="360" t="str">
        <f>IF(1=国保税!AA41,IF(W46&gt;0,"1","0"),IF(I46&gt;0,"1","0"))</f>
        <v>0</v>
      </c>
      <c r="AR102" s="361"/>
      <c r="AS102" s="361"/>
      <c r="AT102" s="361"/>
      <c r="AU102" s="362"/>
      <c r="AW102" s="360">
        <f>IF(OR(AK102="1",AQ102="1"),1,0)</f>
        <v>0</v>
      </c>
      <c r="AX102" s="361"/>
      <c r="AY102" s="361"/>
      <c r="AZ102" s="361"/>
      <c r="BA102" s="362"/>
      <c r="BB102" s="142" t="s">
        <v>236</v>
      </c>
      <c r="BD102" s="143">
        <f>IF(BD100=0,0,BD100-1)</f>
        <v>0</v>
      </c>
    </row>
    <row r="103" spans="1:69" ht="14.25" thickBot="1" x14ac:dyDescent="0.2">
      <c r="B103" s="334" t="s">
        <v>85</v>
      </c>
      <c r="C103" s="335"/>
      <c r="D103" s="335"/>
      <c r="E103" s="335"/>
      <c r="F103" s="335"/>
      <c r="G103" s="336"/>
      <c r="I103" s="555" t="s">
        <v>95</v>
      </c>
      <c r="J103" s="556"/>
      <c r="K103" s="556"/>
      <c r="L103" s="556"/>
      <c r="M103" s="556"/>
      <c r="N103" s="557"/>
      <c r="P103" s="433"/>
      <c r="Q103" s="434"/>
      <c r="R103" s="434"/>
      <c r="S103" s="435"/>
    </row>
    <row r="105" spans="1:69" ht="4.5" customHeight="1" x14ac:dyDescent="0.15"/>
    <row r="106" spans="1:69" ht="30" customHeight="1" x14ac:dyDescent="0.15">
      <c r="A106" s="75" t="s">
        <v>132</v>
      </c>
    </row>
    <row r="107" spans="1:69" x14ac:dyDescent="0.15">
      <c r="B107" s="28" t="s">
        <v>126</v>
      </c>
      <c r="I107" s="558" t="s">
        <v>127</v>
      </c>
      <c r="J107" s="559"/>
      <c r="K107" s="559"/>
      <c r="L107" s="559"/>
      <c r="M107" s="559"/>
      <c r="N107" s="559"/>
      <c r="P107" s="28" t="s">
        <v>128</v>
      </c>
      <c r="W107" s="28" t="s">
        <v>129</v>
      </c>
      <c r="AD107" s="46" t="s">
        <v>130</v>
      </c>
      <c r="AM107" s="28" t="s">
        <v>131</v>
      </c>
      <c r="AU107" s="28" t="s">
        <v>137</v>
      </c>
      <c r="BB107" s="46" t="s">
        <v>138</v>
      </c>
      <c r="BK107" s="28" t="s">
        <v>139</v>
      </c>
    </row>
    <row r="108" spans="1:69" ht="5.25" customHeight="1" thickBot="1" x14ac:dyDescent="0.2"/>
    <row r="109" spans="1:69" x14ac:dyDescent="0.15">
      <c r="A109" s="29" t="s">
        <v>22</v>
      </c>
      <c r="B109" s="351">
        <f>IF(COUNT(国保税!$D29)=0,0,IF(国保税!D29&gt;設定!$C$9,IF($P$90="７割軽減該当",$X$61*$B$61,IF($P$96="５割軽減該当",$X$61*$I$61,IF($P$102="２割軽減該当",$X$61*$AG$61,$X$61)))/2,IF($P$90="７割軽減該当",$X$61*$B$61,IF($P$96="５割軽減該当",$X$61*$I$61,IF($P$102="２割軽減該当",$X$61*$AG$61,$X$61)))))</f>
        <v>0</v>
      </c>
      <c r="C109" s="352"/>
      <c r="D109" s="352"/>
      <c r="E109" s="352"/>
      <c r="F109" s="352"/>
      <c r="G109" s="353"/>
      <c r="I109" s="351">
        <f>IF(COUNT(国保税!$D29)=0,0,IF(国保税!D29&gt;設定!$C$9,IF($P$90="７割軽減該当",$I$68*$B$61,IF($P$96="５割軽減該当",$I$68*$I$61,IF($P$102="２割軽減該当",$I$68*$AG$61,$I$68)))/2,IF($P$90="７割軽減該当",$I$68*$B$61,IF($P$96="５割軽減該当",$I$68*$I$61,IF($P$102="２割軽減該当",$I$68*$AG$61,$I$68)))))</f>
        <v>0</v>
      </c>
      <c r="J109" s="352"/>
      <c r="K109" s="352"/>
      <c r="L109" s="352"/>
      <c r="M109" s="352"/>
      <c r="N109" s="353"/>
      <c r="P109" s="351">
        <f>IF(設定!K1&gt;0,IF(COUNT(国保税!$D29)=0,0,IF($P$90="７割軽減該当",$X$68*$B$61,IF($P$96="５割軽減該当",$X$68*$I$61,IF($P$102="２割軽減該当",$X$68*$AG$61,$X$68)))),0)</f>
        <v>0</v>
      </c>
      <c r="Q109" s="352"/>
      <c r="R109" s="352"/>
      <c r="S109" s="352"/>
      <c r="T109" s="352"/>
      <c r="U109" s="353"/>
      <c r="W109" s="351">
        <f>IF(COUNT(国保税!$D29)=0,0,$W90*$P$61)</f>
        <v>0</v>
      </c>
      <c r="X109" s="352"/>
      <c r="Y109" s="352"/>
      <c r="Z109" s="352"/>
      <c r="AA109" s="352"/>
      <c r="AB109" s="353"/>
      <c r="AD109" s="351">
        <f>IF(COUNT(国保税!$D29)=0,0,$W90*$B$68)</f>
        <v>0</v>
      </c>
      <c r="AE109" s="352"/>
      <c r="AF109" s="352"/>
      <c r="AG109" s="352"/>
      <c r="AH109" s="352"/>
      <c r="AI109" s="352"/>
      <c r="AJ109" s="352"/>
      <c r="AK109" s="353"/>
      <c r="AM109" s="351">
        <f>IF(設定!K1&gt;0,IF(COUNT(国保税!$D29)=0,0,$W90*$P$68),0)</f>
        <v>0</v>
      </c>
      <c r="AN109" s="352"/>
      <c r="AO109" s="352"/>
      <c r="AP109" s="352"/>
      <c r="AQ109" s="352"/>
      <c r="AR109" s="352"/>
      <c r="AS109" s="353"/>
      <c r="AU109" s="351">
        <f>IF(COUNT(国保税!$D29)=0,0,B109+W109)</f>
        <v>0</v>
      </c>
      <c r="AV109" s="352"/>
      <c r="AW109" s="352"/>
      <c r="AX109" s="352"/>
      <c r="AY109" s="352"/>
      <c r="AZ109" s="353"/>
      <c r="BB109" s="351">
        <f>IF(COUNT(国保税!$D29)=0,0,I109+AD109)</f>
        <v>0</v>
      </c>
      <c r="BC109" s="352"/>
      <c r="BD109" s="352"/>
      <c r="BE109" s="352"/>
      <c r="BF109" s="352"/>
      <c r="BG109" s="352"/>
      <c r="BH109" s="352"/>
      <c r="BI109" s="353"/>
      <c r="BK109" s="351">
        <f>IF(COUNT(国保税!$D29)=0,0,P109+AM109)</f>
        <v>0</v>
      </c>
      <c r="BL109" s="352"/>
      <c r="BM109" s="352"/>
      <c r="BN109" s="352"/>
      <c r="BO109" s="352"/>
      <c r="BP109" s="352"/>
      <c r="BQ109" s="353"/>
    </row>
    <row r="110" spans="1:69" x14ac:dyDescent="0.15">
      <c r="A110" s="29" t="s">
        <v>23</v>
      </c>
      <c r="B110" s="316">
        <f>IF(COUNT(国保税!$D30)=0,0,IF(国保税!D30&gt;設定!$C$9,IF($P$90="７割軽減該当",$X$61*$B$61,IF($P$96="５割軽減該当",$X$61*$I$61,IF($P$102="２割軽減該当",$X$61*$AG$61,$X$61)))/2,IF($P$90="７割軽減該当",$X$61*$B$61,IF($P$96="５割軽減該当",$X$61*$I$61,IF($P$102="２割軽減該当",$X$61*$AG$61,$X$61)))))</f>
        <v>0</v>
      </c>
      <c r="C110" s="317"/>
      <c r="D110" s="317"/>
      <c r="E110" s="317"/>
      <c r="F110" s="317"/>
      <c r="G110" s="318"/>
      <c r="I110" s="316">
        <f>IF(COUNT(国保税!$D30)=0,0,IF(国保税!D30&gt;設定!$C$9,IF($P$90="７割軽減該当",$I$68*$B$61,IF($P$96="５割軽減該当",$I$68*$I$61,IF($P$102="２割軽減該当",$I$68*$AG$61,$I$68)))/2,IF($P$90="７割軽減該当",$I$68*$B$61,IF($P$96="５割軽減該当",$I$68*$I$61,IF($P$102="２割軽減該当",$I$68*$AG$61,$I$68)))))</f>
        <v>0</v>
      </c>
      <c r="J110" s="317"/>
      <c r="K110" s="317"/>
      <c r="L110" s="317"/>
      <c r="M110" s="317"/>
      <c r="N110" s="318"/>
      <c r="P110" s="316">
        <f>IF(設定!K2&gt;0,IF(COUNT(国保税!$D30)=0,0,IF($P$90="７割軽減該当",$X$68*$B$61,IF($P$96="５割軽減該当",$X$68*$I$61,IF($P$102="２割軽減該当",$X$68*$AG$61,$X$68)))),0)</f>
        <v>0</v>
      </c>
      <c r="Q110" s="317"/>
      <c r="R110" s="317"/>
      <c r="S110" s="317"/>
      <c r="T110" s="317"/>
      <c r="U110" s="318"/>
      <c r="W110" s="316">
        <f>IF(COUNT(国保税!$D30)=0,0,$W91*$P$61)</f>
        <v>0</v>
      </c>
      <c r="X110" s="317"/>
      <c r="Y110" s="317"/>
      <c r="Z110" s="317"/>
      <c r="AA110" s="317"/>
      <c r="AB110" s="318"/>
      <c r="AD110" s="316">
        <f>IF(COUNT(国保税!$D30)=0,0,$W91*$B$68)</f>
        <v>0</v>
      </c>
      <c r="AE110" s="317"/>
      <c r="AF110" s="317"/>
      <c r="AG110" s="317"/>
      <c r="AH110" s="317"/>
      <c r="AI110" s="317"/>
      <c r="AJ110" s="317"/>
      <c r="AK110" s="318"/>
      <c r="AM110" s="316">
        <f>IF(設定!K2&gt;0,IF(COUNT(国保税!$D30)=0,0,$W91*$P$68),0)</f>
        <v>0</v>
      </c>
      <c r="AN110" s="317"/>
      <c r="AO110" s="317"/>
      <c r="AP110" s="317"/>
      <c r="AQ110" s="317"/>
      <c r="AR110" s="317"/>
      <c r="AS110" s="318"/>
      <c r="AU110" s="316">
        <f>IF(COUNT(国保税!$D30)=0,0,B110+W110)</f>
        <v>0</v>
      </c>
      <c r="AV110" s="317"/>
      <c r="AW110" s="317"/>
      <c r="AX110" s="317"/>
      <c r="AY110" s="317"/>
      <c r="AZ110" s="318"/>
      <c r="BB110" s="316">
        <f>IF(COUNT(国保税!$D30)=0,0,I110+AD110)</f>
        <v>0</v>
      </c>
      <c r="BC110" s="317"/>
      <c r="BD110" s="317"/>
      <c r="BE110" s="317"/>
      <c r="BF110" s="317"/>
      <c r="BG110" s="317"/>
      <c r="BH110" s="317"/>
      <c r="BI110" s="318"/>
      <c r="BK110" s="316">
        <f>IF(COUNT(国保税!$D30)=0,0,P110+AM110)</f>
        <v>0</v>
      </c>
      <c r="BL110" s="317"/>
      <c r="BM110" s="317"/>
      <c r="BN110" s="317"/>
      <c r="BO110" s="317"/>
      <c r="BP110" s="317"/>
      <c r="BQ110" s="318"/>
    </row>
    <row r="111" spans="1:69" x14ac:dyDescent="0.15">
      <c r="A111" s="29" t="s">
        <v>24</v>
      </c>
      <c r="B111" s="316">
        <f>IF(COUNT(国保税!$D31)=0,0,IF(国保税!D31&gt;設定!$C$9,IF($P$90="７割軽減該当",$X$61*$B$61,IF($P$96="５割軽減該当",$X$61*$I$61,IF($P$102="２割軽減該当",$X$61*$AG$61,$X$61)))/2,IF($P$90="７割軽減該当",$X$61*$B$61,IF($P$96="５割軽減該当",$X$61*$I$61,IF($P$102="２割軽減該当",$X$61*$AG$61,$X$61)))))</f>
        <v>0</v>
      </c>
      <c r="C111" s="317"/>
      <c r="D111" s="317"/>
      <c r="E111" s="317"/>
      <c r="F111" s="317"/>
      <c r="G111" s="318"/>
      <c r="I111" s="316">
        <f>IF(COUNT(国保税!$D31)=0,0,IF(国保税!D31&gt;設定!$C$9,IF($P$90="７割軽減該当",$I$68*$B$61,IF($P$96="５割軽減該当",$I$68*$I$61,IF($P$102="２割軽減該当",$I$68*$AG$61,$I$68)))/2,IF($P$90="７割軽減該当",$I$68*$B$61,IF($P$96="５割軽減該当",$I$68*$I$61,IF($P$102="２割軽減該当",$I$68*$AG$61,$I$68)))))</f>
        <v>0</v>
      </c>
      <c r="J111" s="317"/>
      <c r="K111" s="317"/>
      <c r="L111" s="317"/>
      <c r="M111" s="317"/>
      <c r="N111" s="318"/>
      <c r="P111" s="316">
        <f>IF(設定!K3&gt;0,IF(COUNT(国保税!$D31)=0,0,IF($P$90="７割軽減該当",$X$68*$B$61,IF($P$96="５割軽減該当",$X$68*$I$61,IF($P$102="２割軽減該当",$X$68*$AG$61,$X$68)))),0)</f>
        <v>0</v>
      </c>
      <c r="Q111" s="317"/>
      <c r="R111" s="317"/>
      <c r="S111" s="317"/>
      <c r="T111" s="317"/>
      <c r="U111" s="318"/>
      <c r="W111" s="316">
        <f>IF(COUNT(国保税!$D31)=0,0,$W92*$P$61)</f>
        <v>0</v>
      </c>
      <c r="X111" s="317"/>
      <c r="Y111" s="317"/>
      <c r="Z111" s="317"/>
      <c r="AA111" s="317"/>
      <c r="AB111" s="318"/>
      <c r="AD111" s="316">
        <f>IF(COUNT(国保税!$D31)=0,0,$W92*$B$68)</f>
        <v>0</v>
      </c>
      <c r="AE111" s="317"/>
      <c r="AF111" s="317"/>
      <c r="AG111" s="317"/>
      <c r="AH111" s="317"/>
      <c r="AI111" s="317"/>
      <c r="AJ111" s="317"/>
      <c r="AK111" s="318"/>
      <c r="AM111" s="316">
        <f>IF(設定!K3&gt;0,IF(COUNT(国保税!$D31)=0,0,$W92*$P$68),0)</f>
        <v>0</v>
      </c>
      <c r="AN111" s="317"/>
      <c r="AO111" s="317"/>
      <c r="AP111" s="317"/>
      <c r="AQ111" s="317"/>
      <c r="AR111" s="317"/>
      <c r="AS111" s="318"/>
      <c r="AU111" s="316">
        <f>IF(COUNT(国保税!$D31)=0,0,B111+W111)</f>
        <v>0</v>
      </c>
      <c r="AV111" s="317"/>
      <c r="AW111" s="317"/>
      <c r="AX111" s="317"/>
      <c r="AY111" s="317"/>
      <c r="AZ111" s="318"/>
      <c r="BB111" s="316">
        <f>IF(COUNT(国保税!$D31)=0,0,I111+AD111)</f>
        <v>0</v>
      </c>
      <c r="BC111" s="317"/>
      <c r="BD111" s="317"/>
      <c r="BE111" s="317"/>
      <c r="BF111" s="317"/>
      <c r="BG111" s="317"/>
      <c r="BH111" s="317"/>
      <c r="BI111" s="318"/>
      <c r="BK111" s="316">
        <f>IF(COUNT(国保税!$D31)=0,0,P111+AM111)</f>
        <v>0</v>
      </c>
      <c r="BL111" s="317"/>
      <c r="BM111" s="317"/>
      <c r="BN111" s="317"/>
      <c r="BO111" s="317"/>
      <c r="BP111" s="317"/>
      <c r="BQ111" s="318"/>
    </row>
    <row r="112" spans="1:69" x14ac:dyDescent="0.15">
      <c r="A112" s="29" t="s">
        <v>25</v>
      </c>
      <c r="B112" s="316">
        <f>IF(COUNT(国保税!$D32)=0,0,IF(国保税!D32&gt;設定!$C$9,IF($P$90="７割軽減該当",$X$61*$B$61,IF($P$96="５割軽減該当",$X$61*$I$61,IF($P$102="２割軽減該当",$X$61*$AG$61,$X$61)))/2,IF($P$90="７割軽減該当",$X$61*$B$61,IF($P$96="５割軽減該当",$X$61*$I$61,IF($P$102="２割軽減該当",$X$61*$AG$61,$X$61)))))</f>
        <v>0</v>
      </c>
      <c r="C112" s="317"/>
      <c r="D112" s="317"/>
      <c r="E112" s="317"/>
      <c r="F112" s="317"/>
      <c r="G112" s="318"/>
      <c r="I112" s="316">
        <f>IF(COUNT(国保税!$D32)=0,0,IF(国保税!D32&gt;設定!$C$9,IF($P$90="７割軽減該当",$I$68*$B$61,IF($P$96="５割軽減該当",$I$68*$I$61,IF($P$102="２割軽減該当",$I$68*$AG$61,$I$68)))/2,IF($P$90="７割軽減該当",$I$68*$B$61,IF($P$96="５割軽減該当",$I$68*$I$61,IF($P$102="２割軽減該当",$I$68*$AG$61,$I$68)))))</f>
        <v>0</v>
      </c>
      <c r="J112" s="317"/>
      <c r="K112" s="317"/>
      <c r="L112" s="317"/>
      <c r="M112" s="317"/>
      <c r="N112" s="318"/>
      <c r="P112" s="316">
        <f>IF(設定!K4&gt;0,IF(COUNT(国保税!$D32)=0,0,IF($P$90="７割軽減該当",$X$68*$B$61,IF($P$96="５割軽減該当",$X$68*$I$61,IF($P$102="２割軽減該当",$X$68*$AG$61,$X$68)))),0)</f>
        <v>0</v>
      </c>
      <c r="Q112" s="317"/>
      <c r="R112" s="317"/>
      <c r="S112" s="317"/>
      <c r="T112" s="317"/>
      <c r="U112" s="318"/>
      <c r="W112" s="316">
        <f>IF(COUNT(国保税!$D32)=0,0,$W93*$P$61)</f>
        <v>0</v>
      </c>
      <c r="X112" s="317"/>
      <c r="Y112" s="317"/>
      <c r="Z112" s="317"/>
      <c r="AA112" s="317"/>
      <c r="AB112" s="318"/>
      <c r="AD112" s="316">
        <f>IF(COUNT(国保税!$D32)=0,0,$W93*$B$68)</f>
        <v>0</v>
      </c>
      <c r="AE112" s="317"/>
      <c r="AF112" s="317"/>
      <c r="AG112" s="317"/>
      <c r="AH112" s="317"/>
      <c r="AI112" s="317"/>
      <c r="AJ112" s="317"/>
      <c r="AK112" s="318"/>
      <c r="AM112" s="316">
        <f>IF(設定!K4&gt;0,IF(COUNT(国保税!$D32)=0,0,$W93*$P$68),0)</f>
        <v>0</v>
      </c>
      <c r="AN112" s="317"/>
      <c r="AO112" s="317"/>
      <c r="AP112" s="317"/>
      <c r="AQ112" s="317"/>
      <c r="AR112" s="317"/>
      <c r="AS112" s="318"/>
      <c r="AU112" s="316">
        <f>IF(COUNT(国保税!$D32)=0,0,B112+W112)</f>
        <v>0</v>
      </c>
      <c r="AV112" s="317"/>
      <c r="AW112" s="317"/>
      <c r="AX112" s="317"/>
      <c r="AY112" s="317"/>
      <c r="AZ112" s="318"/>
      <c r="BB112" s="316">
        <f>IF(COUNT(国保税!$D32)=0,0,I112+AD112)</f>
        <v>0</v>
      </c>
      <c r="BC112" s="317"/>
      <c r="BD112" s="317"/>
      <c r="BE112" s="317"/>
      <c r="BF112" s="317"/>
      <c r="BG112" s="317"/>
      <c r="BH112" s="317"/>
      <c r="BI112" s="318"/>
      <c r="BK112" s="316">
        <f>IF(COUNT(国保税!$D32)=0,0,P112+AM112)</f>
        <v>0</v>
      </c>
      <c r="BL112" s="317"/>
      <c r="BM112" s="317"/>
      <c r="BN112" s="317"/>
      <c r="BO112" s="317"/>
      <c r="BP112" s="317"/>
      <c r="BQ112" s="318"/>
    </row>
    <row r="113" spans="1:69" x14ac:dyDescent="0.15">
      <c r="A113" s="29" t="s">
        <v>26</v>
      </c>
      <c r="B113" s="316">
        <f>IF(COUNT(国保税!$D33)=0,0,IF(国保税!D33&gt;設定!$C$9,IF($P$90="７割軽減該当",$X$61*$B$61,IF($P$96="５割軽減該当",$X$61*$I$61,IF($P$102="２割軽減該当",$X$61*$AG$61,$X$61)))/2,IF($P$90="７割軽減該当",$X$61*$B$61,IF($P$96="５割軽減該当",$X$61*$I$61,IF($P$102="２割軽減該当",$X$61*$AG$61,$X$61)))))</f>
        <v>0</v>
      </c>
      <c r="C113" s="317"/>
      <c r="D113" s="317"/>
      <c r="E113" s="317"/>
      <c r="F113" s="317"/>
      <c r="G113" s="318"/>
      <c r="I113" s="316">
        <f>IF(COUNT(国保税!$D33)=0,0,IF(国保税!D33&gt;設定!$C$9,IF($P$90="７割軽減該当",$I$68*$B$61,IF($P$96="５割軽減該当",$I$68*$I$61,IF($P$102="２割軽減該当",$I$68*$AG$61,$I$68)))/2,IF($P$90="７割軽減該当",$I$68*$B$61,IF($P$96="５割軽減該当",$I$68*$I$61,IF($P$102="２割軽減該当",$I$68*$AG$61,$I$68)))))</f>
        <v>0</v>
      </c>
      <c r="J113" s="317"/>
      <c r="K113" s="317"/>
      <c r="L113" s="317"/>
      <c r="M113" s="317"/>
      <c r="N113" s="318"/>
      <c r="P113" s="316">
        <f>IF(設定!K5&gt;0,IF(COUNT(国保税!$D33)=0,0,IF($P$90="７割軽減該当",$X$68*$B$61,IF($P$96="５割軽減該当",$X$68*$I$61,IF($P$102="２割軽減該当",$X$68*$AG$61,$X$68)))),0)</f>
        <v>0</v>
      </c>
      <c r="Q113" s="317"/>
      <c r="R113" s="317"/>
      <c r="S113" s="317"/>
      <c r="T113" s="317"/>
      <c r="U113" s="318"/>
      <c r="W113" s="316">
        <f>IF(COUNT(国保税!$D33)=0,0,$W94*$P$61)</f>
        <v>0</v>
      </c>
      <c r="X113" s="317"/>
      <c r="Y113" s="317"/>
      <c r="Z113" s="317"/>
      <c r="AA113" s="317"/>
      <c r="AB113" s="318"/>
      <c r="AD113" s="316">
        <f>IF(COUNT(国保税!$D33)=0,0,$W94*$B$68)</f>
        <v>0</v>
      </c>
      <c r="AE113" s="317"/>
      <c r="AF113" s="317"/>
      <c r="AG113" s="317"/>
      <c r="AH113" s="317"/>
      <c r="AI113" s="317"/>
      <c r="AJ113" s="317"/>
      <c r="AK113" s="318"/>
      <c r="AM113" s="316">
        <f>IF(設定!K5&gt;0,IF(COUNT(国保税!$D33)=0,0,$W94*$P$68),0)</f>
        <v>0</v>
      </c>
      <c r="AN113" s="317"/>
      <c r="AO113" s="317"/>
      <c r="AP113" s="317"/>
      <c r="AQ113" s="317"/>
      <c r="AR113" s="317"/>
      <c r="AS113" s="318"/>
      <c r="AU113" s="316">
        <f>IF(COUNT(国保税!$D33)=0,0,B113+W113)</f>
        <v>0</v>
      </c>
      <c r="AV113" s="317"/>
      <c r="AW113" s="317"/>
      <c r="AX113" s="317"/>
      <c r="AY113" s="317"/>
      <c r="AZ113" s="318"/>
      <c r="BB113" s="316">
        <f>IF(COUNT(国保税!$D33)=0,0,I113+AD113)</f>
        <v>0</v>
      </c>
      <c r="BC113" s="317"/>
      <c r="BD113" s="317"/>
      <c r="BE113" s="317"/>
      <c r="BF113" s="317"/>
      <c r="BG113" s="317"/>
      <c r="BH113" s="317"/>
      <c r="BI113" s="318"/>
      <c r="BK113" s="316">
        <f>IF(COUNT(国保税!$D33)=0,0,P113+AM113)</f>
        <v>0</v>
      </c>
      <c r="BL113" s="317"/>
      <c r="BM113" s="317"/>
      <c r="BN113" s="317"/>
      <c r="BO113" s="317"/>
      <c r="BP113" s="317"/>
      <c r="BQ113" s="318"/>
    </row>
    <row r="114" spans="1:69" x14ac:dyDescent="0.15">
      <c r="A114" s="29" t="s">
        <v>27</v>
      </c>
      <c r="B114" s="316">
        <f>IF(COUNT(国保税!$D34)=0,0,IF(国保税!D34&gt;設定!$C$9,IF($P$90="７割軽減該当",$X$61*$B$61,IF($P$96="５割軽減該当",$X$61*$I$61,IF($P$102="２割軽減該当",$X$61*$AG$61,$X$61)))/2,IF($P$90="７割軽減該当",$X$61*$B$61,IF($P$96="５割軽減該当",$X$61*$I$61,IF($P$102="２割軽減該当",$X$61*$AG$61,$X$61)))))</f>
        <v>0</v>
      </c>
      <c r="C114" s="317"/>
      <c r="D114" s="317"/>
      <c r="E114" s="317"/>
      <c r="F114" s="317"/>
      <c r="G114" s="318"/>
      <c r="I114" s="316">
        <f>IF(COUNT(国保税!$D34)=0,0,IF(国保税!D34&gt;設定!$C$9,IF($P$90="７割軽減該当",$I$68*$B$61,IF($P$96="５割軽減該当",$I$68*$I$61,IF($P$102="２割軽減該当",$I$68*$AG$61,$I$68)))/2,IF($P$90="７割軽減該当",$I$68*$B$61,IF($P$96="５割軽減該当",$I$68*$I$61,IF($P$102="２割軽減該当",$I$68*$AG$61,$I$68)))))</f>
        <v>0</v>
      </c>
      <c r="J114" s="317"/>
      <c r="K114" s="317"/>
      <c r="L114" s="317"/>
      <c r="M114" s="317"/>
      <c r="N114" s="318"/>
      <c r="P114" s="316">
        <f>IF(設定!K6&gt;0,IF(COUNT(国保税!$D34)=0,0,IF($P$90="７割軽減該当",$X$68*$B$61,IF($P$96="５割軽減該当",$X$68*$I$61,IF($P$102="２割軽減該当",$X$68*$AG$61,$X$68)))),0)</f>
        <v>0</v>
      </c>
      <c r="Q114" s="317"/>
      <c r="R114" s="317"/>
      <c r="S114" s="317"/>
      <c r="T114" s="317"/>
      <c r="U114" s="318"/>
      <c r="W114" s="316">
        <f>IF(COUNT(国保税!$D34)=0,0,$W95*$P$61)</f>
        <v>0</v>
      </c>
      <c r="X114" s="317"/>
      <c r="Y114" s="317"/>
      <c r="Z114" s="317"/>
      <c r="AA114" s="317"/>
      <c r="AB114" s="318"/>
      <c r="AD114" s="316">
        <f>IF(COUNT(国保税!$D34)=0,0,$W95*$B$68)</f>
        <v>0</v>
      </c>
      <c r="AE114" s="317"/>
      <c r="AF114" s="317"/>
      <c r="AG114" s="317"/>
      <c r="AH114" s="317"/>
      <c r="AI114" s="317"/>
      <c r="AJ114" s="317"/>
      <c r="AK114" s="318"/>
      <c r="AM114" s="316">
        <f>IF(設定!K6&gt;0,IF(COUNT(国保税!$D34)=0,0,$W95*$P$68),0)</f>
        <v>0</v>
      </c>
      <c r="AN114" s="317"/>
      <c r="AO114" s="317"/>
      <c r="AP114" s="317"/>
      <c r="AQ114" s="317"/>
      <c r="AR114" s="317"/>
      <c r="AS114" s="318"/>
      <c r="AU114" s="316">
        <f>IF(COUNT(国保税!$D34)=0,0,B114+W114)</f>
        <v>0</v>
      </c>
      <c r="AV114" s="317"/>
      <c r="AW114" s="317"/>
      <c r="AX114" s="317"/>
      <c r="AY114" s="317"/>
      <c r="AZ114" s="318"/>
      <c r="BB114" s="316">
        <f>IF(COUNT(国保税!$D34)=0,0,I114+AD114)</f>
        <v>0</v>
      </c>
      <c r="BC114" s="317"/>
      <c r="BD114" s="317"/>
      <c r="BE114" s="317"/>
      <c r="BF114" s="317"/>
      <c r="BG114" s="317"/>
      <c r="BH114" s="317"/>
      <c r="BI114" s="318"/>
      <c r="BK114" s="316">
        <f>IF(COUNT(国保税!$D34)=0,0,P114+AM114)</f>
        <v>0</v>
      </c>
      <c r="BL114" s="317"/>
      <c r="BM114" s="317"/>
      <c r="BN114" s="317"/>
      <c r="BO114" s="317"/>
      <c r="BP114" s="317"/>
      <c r="BQ114" s="318"/>
    </row>
    <row r="115" spans="1:69" x14ac:dyDescent="0.15">
      <c r="A115" s="29" t="s">
        <v>28</v>
      </c>
      <c r="B115" s="316">
        <f>IF(COUNT(国保税!$D35)=0,0,IF(国保税!D35&gt;設定!$C$9,IF($P$90="７割軽減該当",$X$61*$B$61,IF($P$96="５割軽減該当",$X$61*$I$61,IF($P$102="２割軽減該当",$X$61*$AG$61,$X$61)))/2,IF($P$90="７割軽減該当",$X$61*$B$61,IF($P$96="５割軽減該当",$X$61*$I$61,IF($P$102="２割軽減該当",$X$61*$AG$61,$X$61)))))</f>
        <v>0</v>
      </c>
      <c r="C115" s="317"/>
      <c r="D115" s="317"/>
      <c r="E115" s="317"/>
      <c r="F115" s="317"/>
      <c r="G115" s="318"/>
      <c r="I115" s="316">
        <f>IF(COUNT(国保税!$D35)=0,0,IF(国保税!D35&gt;設定!$C$9,IF($P$90="７割軽減該当",$I$68*$B$61,IF($P$96="５割軽減該当",$I$68*$I$61,IF($P$102="２割軽減該当",$I$68*$AG$61,$I$68)))/2,IF($P$90="７割軽減該当",$I$68*$B$61,IF($P$96="５割軽減該当",$I$68*$I$61,IF($P$102="２割軽減該当",$I$68*$AG$61,$I$68)))))</f>
        <v>0</v>
      </c>
      <c r="J115" s="317"/>
      <c r="K115" s="317"/>
      <c r="L115" s="317"/>
      <c r="M115" s="317"/>
      <c r="N115" s="318"/>
      <c r="P115" s="316">
        <f>IF(設定!K7&gt;0,IF(COUNT(国保税!$D35)=0,0,IF($P$90="７割軽減該当",$X$68*$B$61,IF($P$96="５割軽減該当",$X$68*$I$61,IF($P$102="２割軽減該当",$X$68*$AG$61,$X$68)))),0)</f>
        <v>0</v>
      </c>
      <c r="Q115" s="317"/>
      <c r="R115" s="317"/>
      <c r="S115" s="317"/>
      <c r="T115" s="317"/>
      <c r="U115" s="318"/>
      <c r="W115" s="316">
        <f>IF(COUNT(国保税!$D35)=0,0,$W96*$P$61)</f>
        <v>0</v>
      </c>
      <c r="X115" s="317"/>
      <c r="Y115" s="317"/>
      <c r="Z115" s="317"/>
      <c r="AA115" s="317"/>
      <c r="AB115" s="318"/>
      <c r="AD115" s="316">
        <f>IF(COUNT(国保税!$D35)=0,0,$W96*$B$68)</f>
        <v>0</v>
      </c>
      <c r="AE115" s="317"/>
      <c r="AF115" s="317"/>
      <c r="AG115" s="317"/>
      <c r="AH115" s="317"/>
      <c r="AI115" s="317"/>
      <c r="AJ115" s="317"/>
      <c r="AK115" s="318"/>
      <c r="AM115" s="316">
        <f>IF(設定!K7&gt;0,IF(COUNT(国保税!$D35)=0,0,$W96*$P$68),0)</f>
        <v>0</v>
      </c>
      <c r="AN115" s="317"/>
      <c r="AO115" s="317"/>
      <c r="AP115" s="317"/>
      <c r="AQ115" s="317"/>
      <c r="AR115" s="317"/>
      <c r="AS115" s="318"/>
      <c r="AU115" s="316">
        <f>IF(COUNT(国保税!$D35)=0,0,B115+W115)</f>
        <v>0</v>
      </c>
      <c r="AV115" s="317"/>
      <c r="AW115" s="317"/>
      <c r="AX115" s="317"/>
      <c r="AY115" s="317"/>
      <c r="AZ115" s="318"/>
      <c r="BB115" s="316">
        <f>IF(COUNT(国保税!$D35)=0,0,I115+AD115)</f>
        <v>0</v>
      </c>
      <c r="BC115" s="317"/>
      <c r="BD115" s="317"/>
      <c r="BE115" s="317"/>
      <c r="BF115" s="317"/>
      <c r="BG115" s="317"/>
      <c r="BH115" s="317"/>
      <c r="BI115" s="318"/>
      <c r="BK115" s="316">
        <f>IF(COUNT(国保税!$D35)=0,0,P115+AM115)</f>
        <v>0</v>
      </c>
      <c r="BL115" s="317"/>
      <c r="BM115" s="317"/>
      <c r="BN115" s="317"/>
      <c r="BO115" s="317"/>
      <c r="BP115" s="317"/>
      <c r="BQ115" s="318"/>
    </row>
    <row r="116" spans="1:69" x14ac:dyDescent="0.15">
      <c r="A116" s="29" t="s">
        <v>29</v>
      </c>
      <c r="B116" s="316">
        <f>IF(COUNT(国保税!$D36)=0,0,IF(国保税!D36&gt;設定!$C$9,IF($P$90="７割軽減該当",$X$61*$B$61,IF($P$96="５割軽減該当",$X$61*$I$61,IF($P$102="２割軽減該当",$X$61*$AG$61,$X$61)))/2,IF($P$90="７割軽減該当",$X$61*$B$61,IF($P$96="５割軽減該当",$X$61*$I$61,IF($P$102="２割軽減該当",$X$61*$AG$61,$X$61)))))</f>
        <v>0</v>
      </c>
      <c r="C116" s="317"/>
      <c r="D116" s="317"/>
      <c r="E116" s="317"/>
      <c r="F116" s="317"/>
      <c r="G116" s="318"/>
      <c r="I116" s="316">
        <f>IF(COUNT(国保税!$D36)=0,0,IF(国保税!D36&gt;設定!$C$9,IF($P$90="７割軽減該当",$I$68*$B$61,IF($P$96="５割軽減該当",$I$68*$I$61,IF($P$102="２割軽減該当",$I$68*$AG$61,$I$68)))/2,IF($P$90="７割軽減該当",$I$68*$B$61,IF($P$96="５割軽減該当",$I$68*$I$61,IF($P$102="２割軽減該当",$I$68*$AG$61,$I$68)))))</f>
        <v>0</v>
      </c>
      <c r="J116" s="317"/>
      <c r="K116" s="317"/>
      <c r="L116" s="317"/>
      <c r="M116" s="317"/>
      <c r="N116" s="318"/>
      <c r="P116" s="316">
        <f>IF(設定!K8&gt;0,IF(COUNT(国保税!$D36)=0,0,IF($P$90="７割軽減該当",$X$68*$B$61,IF($P$96="５割軽減該当",$X$68*$I$61,IF($P$102="２割軽減該当",$X$68*$AG$61,$X$68)))),0)</f>
        <v>0</v>
      </c>
      <c r="Q116" s="317"/>
      <c r="R116" s="317"/>
      <c r="S116" s="317"/>
      <c r="T116" s="317"/>
      <c r="U116" s="318"/>
      <c r="W116" s="316">
        <f>IF(COUNT(国保税!$D36)=0,0,$W97*$P$61)</f>
        <v>0</v>
      </c>
      <c r="X116" s="317"/>
      <c r="Y116" s="317"/>
      <c r="Z116" s="317"/>
      <c r="AA116" s="317"/>
      <c r="AB116" s="318"/>
      <c r="AD116" s="316">
        <f>IF(COUNT(国保税!$D36)=0,0,$W97*$B$68)</f>
        <v>0</v>
      </c>
      <c r="AE116" s="317"/>
      <c r="AF116" s="317"/>
      <c r="AG116" s="317"/>
      <c r="AH116" s="317"/>
      <c r="AI116" s="317"/>
      <c r="AJ116" s="317"/>
      <c r="AK116" s="318"/>
      <c r="AM116" s="316">
        <f>IF(設定!K8&gt;0,IF(COUNT(国保税!$D36)=0,0,$W97*$P$68),0)</f>
        <v>0</v>
      </c>
      <c r="AN116" s="317"/>
      <c r="AO116" s="317"/>
      <c r="AP116" s="317"/>
      <c r="AQ116" s="317"/>
      <c r="AR116" s="317"/>
      <c r="AS116" s="318"/>
      <c r="AU116" s="316">
        <f>IF(COUNT(国保税!$D36)=0,0,B116+W116)</f>
        <v>0</v>
      </c>
      <c r="AV116" s="317"/>
      <c r="AW116" s="317"/>
      <c r="AX116" s="317"/>
      <c r="AY116" s="317"/>
      <c r="AZ116" s="318"/>
      <c r="BB116" s="316">
        <f>IF(COUNT(国保税!$D36)=0,0,I116+AD116)</f>
        <v>0</v>
      </c>
      <c r="BC116" s="317"/>
      <c r="BD116" s="317"/>
      <c r="BE116" s="317"/>
      <c r="BF116" s="317"/>
      <c r="BG116" s="317"/>
      <c r="BH116" s="317"/>
      <c r="BI116" s="318"/>
      <c r="BK116" s="316">
        <f>IF(COUNT(国保税!$D36)=0,0,P116+AM116)</f>
        <v>0</v>
      </c>
      <c r="BL116" s="317"/>
      <c r="BM116" s="317"/>
      <c r="BN116" s="317"/>
      <c r="BO116" s="317"/>
      <c r="BP116" s="317"/>
      <c r="BQ116" s="318"/>
    </row>
    <row r="117" spans="1:69" x14ac:dyDescent="0.15">
      <c r="A117" s="29" t="s">
        <v>30</v>
      </c>
      <c r="B117" s="316">
        <f>IF(COUNT(国保税!$D37)=0,0,IF(国保税!D37&gt;設定!$C$9,IF($P$90="７割軽減該当",$X$61*$B$61,IF($P$96="５割軽減該当",$X$61*$I$61,IF($P$102="２割軽減該当",$X$61*$AG$61,$X$61)))/2,IF($P$90="７割軽減該当",$X$61*$B$61,IF($P$96="５割軽減該当",$X$61*$I$61,IF($P$102="２割軽減該当",$X$61*$AG$61,$X$61)))))</f>
        <v>0</v>
      </c>
      <c r="C117" s="317"/>
      <c r="D117" s="317"/>
      <c r="E117" s="317"/>
      <c r="F117" s="317"/>
      <c r="G117" s="318"/>
      <c r="I117" s="316">
        <f>IF(COUNT(国保税!$D37)=0,0,IF(国保税!D37&gt;設定!$C$9,IF($P$90="７割軽減該当",$I$68*$B$61,IF($P$96="５割軽減該当",$I$68*$I$61,IF($P$102="２割軽減該当",$I$68*$AG$61,$I$68)))/2,IF($P$90="７割軽減該当",$I$68*$B$61,IF($P$96="５割軽減該当",$I$68*$I$61,IF($P$102="２割軽減該当",$I$68*$AG$61,$I$68)))))</f>
        <v>0</v>
      </c>
      <c r="J117" s="317"/>
      <c r="K117" s="317"/>
      <c r="L117" s="317"/>
      <c r="M117" s="317"/>
      <c r="N117" s="318"/>
      <c r="P117" s="316">
        <f>IF(設定!K9&gt;0,IF(COUNT(国保税!$D37)=0,0,IF($P$90="７割軽減該当",$X$68*$B$61,IF($P$96="５割軽減該当",$X$68*$I$61,IF($P$102="２割軽減該当",$X$68*$AG$61,$X$68)))),0)</f>
        <v>0</v>
      </c>
      <c r="Q117" s="317"/>
      <c r="R117" s="317"/>
      <c r="S117" s="317"/>
      <c r="T117" s="317"/>
      <c r="U117" s="318"/>
      <c r="W117" s="316">
        <f>IF(COUNT(国保税!$D37)=0,0,$W98*$P$61)</f>
        <v>0</v>
      </c>
      <c r="X117" s="317"/>
      <c r="Y117" s="317"/>
      <c r="Z117" s="317"/>
      <c r="AA117" s="317"/>
      <c r="AB117" s="318"/>
      <c r="AD117" s="316">
        <f>IF(COUNT(国保税!$D37)=0,0,$W98*$B$68)</f>
        <v>0</v>
      </c>
      <c r="AE117" s="317"/>
      <c r="AF117" s="317"/>
      <c r="AG117" s="317"/>
      <c r="AH117" s="317"/>
      <c r="AI117" s="317"/>
      <c r="AJ117" s="317"/>
      <c r="AK117" s="318"/>
      <c r="AM117" s="316">
        <f>IF(設定!K9&gt;0,IF(COUNT(国保税!$D37)=0,0,$W98*$P$68),0)</f>
        <v>0</v>
      </c>
      <c r="AN117" s="317"/>
      <c r="AO117" s="317"/>
      <c r="AP117" s="317"/>
      <c r="AQ117" s="317"/>
      <c r="AR117" s="317"/>
      <c r="AS117" s="318"/>
      <c r="AU117" s="316">
        <f>IF(COUNT(国保税!$D37)=0,0,B117+W117)</f>
        <v>0</v>
      </c>
      <c r="AV117" s="317"/>
      <c r="AW117" s="317"/>
      <c r="AX117" s="317"/>
      <c r="AY117" s="317"/>
      <c r="AZ117" s="318"/>
      <c r="BB117" s="316">
        <f>IF(COUNT(国保税!$D37)=0,0,I117+AD117)</f>
        <v>0</v>
      </c>
      <c r="BC117" s="317"/>
      <c r="BD117" s="317"/>
      <c r="BE117" s="317"/>
      <c r="BF117" s="317"/>
      <c r="BG117" s="317"/>
      <c r="BH117" s="317"/>
      <c r="BI117" s="318"/>
      <c r="BK117" s="316">
        <f>IF(COUNT(国保税!$D37)=0,0,P117+AM117)</f>
        <v>0</v>
      </c>
      <c r="BL117" s="317"/>
      <c r="BM117" s="317"/>
      <c r="BN117" s="317"/>
      <c r="BO117" s="317"/>
      <c r="BP117" s="317"/>
      <c r="BQ117" s="318"/>
    </row>
    <row r="118" spans="1:69" x14ac:dyDescent="0.15">
      <c r="A118" s="29" t="s">
        <v>31</v>
      </c>
      <c r="B118" s="316">
        <f>IF(COUNT(国保税!$D38)=0,0,IF(国保税!D38&gt;設定!$C$9,IF($P$90="７割軽減該当",$X$61*$B$61,IF($P$96="５割軽減該当",$X$61*$I$61,IF($P$102="２割軽減該当",$X$61*$AG$61,$X$61)))/2,IF($P$90="７割軽減該当",$X$61*$B$61,IF($P$96="５割軽減該当",$X$61*$I$61,IF($P$102="２割軽減該当",$X$61*$AG$61,$X$61)))))</f>
        <v>0</v>
      </c>
      <c r="C118" s="317"/>
      <c r="D118" s="317"/>
      <c r="E118" s="317"/>
      <c r="F118" s="317"/>
      <c r="G118" s="318"/>
      <c r="I118" s="316">
        <f>IF(COUNT(国保税!$D38)=0,0,IF(国保税!D38&gt;設定!$C$9,IF($P$90="７割軽減該当",$I$68*$B$61,IF($P$96="５割軽減該当",$I$68*$I$61,IF($P$102="２割軽減該当",$I$68*$AG$61,$I$68)))/2,IF($P$90="７割軽減該当",$I$68*$B$61,IF($P$96="５割軽減該当",$I$68*$I$61,IF($P$102="２割軽減該当",$I$68*$AG$61,$I$68)))))</f>
        <v>0</v>
      </c>
      <c r="J118" s="317"/>
      <c r="K118" s="317"/>
      <c r="L118" s="317"/>
      <c r="M118" s="317"/>
      <c r="N118" s="318"/>
      <c r="P118" s="316">
        <f>IF(設定!K10&gt;0,IF(COUNT(国保税!$D38)=0,0,IF($P$90="７割軽減該当",$X$68*$B$61,IF($P$96="５割軽減該当",$X$68*$I$61,IF($P$102="２割軽減該当",$X$68*$AG$61,$X$68)))),0)</f>
        <v>0</v>
      </c>
      <c r="Q118" s="317"/>
      <c r="R118" s="317"/>
      <c r="S118" s="317"/>
      <c r="T118" s="317"/>
      <c r="U118" s="318"/>
      <c r="W118" s="316">
        <f>IF(COUNT(国保税!$D38)=0,0,$W99*$P$61)</f>
        <v>0</v>
      </c>
      <c r="X118" s="317"/>
      <c r="Y118" s="317"/>
      <c r="Z118" s="317"/>
      <c r="AA118" s="317"/>
      <c r="AB118" s="318"/>
      <c r="AD118" s="316">
        <f>IF(COUNT(国保税!$D38)=0,0,$W99*$B$68)</f>
        <v>0</v>
      </c>
      <c r="AE118" s="317"/>
      <c r="AF118" s="317"/>
      <c r="AG118" s="317"/>
      <c r="AH118" s="317"/>
      <c r="AI118" s="317"/>
      <c r="AJ118" s="317"/>
      <c r="AK118" s="318"/>
      <c r="AM118" s="316">
        <f>IF(設定!K10&gt;0,IF(COUNT(国保税!$D38)=0,0,$W99*$P$68),0)</f>
        <v>0</v>
      </c>
      <c r="AN118" s="317"/>
      <c r="AO118" s="317"/>
      <c r="AP118" s="317"/>
      <c r="AQ118" s="317"/>
      <c r="AR118" s="317"/>
      <c r="AS118" s="318"/>
      <c r="AU118" s="316">
        <f>IF(COUNT(国保税!$D38)=0,0,B118+W118)</f>
        <v>0</v>
      </c>
      <c r="AV118" s="317"/>
      <c r="AW118" s="317"/>
      <c r="AX118" s="317"/>
      <c r="AY118" s="317"/>
      <c r="AZ118" s="318"/>
      <c r="BB118" s="316">
        <f>IF(COUNT(国保税!$D38)=0,0,I118+AD118)</f>
        <v>0</v>
      </c>
      <c r="BC118" s="317"/>
      <c r="BD118" s="317"/>
      <c r="BE118" s="317"/>
      <c r="BF118" s="317"/>
      <c r="BG118" s="317"/>
      <c r="BH118" s="317"/>
      <c r="BI118" s="318"/>
      <c r="BK118" s="316">
        <f>IF(COUNT(国保税!$D38)=0,0,P118+AM118)</f>
        <v>0</v>
      </c>
      <c r="BL118" s="317"/>
      <c r="BM118" s="317"/>
      <c r="BN118" s="317"/>
      <c r="BO118" s="317"/>
      <c r="BP118" s="317"/>
      <c r="BQ118" s="318"/>
    </row>
    <row r="119" spans="1:69" x14ac:dyDescent="0.15">
      <c r="A119" s="29"/>
      <c r="B119" s="319"/>
      <c r="C119" s="320"/>
      <c r="D119" s="320"/>
      <c r="E119" s="320"/>
      <c r="F119" s="320"/>
      <c r="G119" s="321"/>
      <c r="I119" s="316"/>
      <c r="J119" s="317"/>
      <c r="K119" s="317"/>
      <c r="L119" s="317"/>
      <c r="M119" s="317"/>
      <c r="N119" s="318"/>
      <c r="P119" s="316"/>
      <c r="Q119" s="317"/>
      <c r="R119" s="317"/>
      <c r="S119" s="317"/>
      <c r="T119" s="317"/>
      <c r="U119" s="318"/>
      <c r="W119" s="316"/>
      <c r="X119" s="317"/>
      <c r="Y119" s="317"/>
      <c r="Z119" s="317"/>
      <c r="AA119" s="317"/>
      <c r="AB119" s="318"/>
      <c r="AD119" s="316"/>
      <c r="AE119" s="317"/>
      <c r="AF119" s="317"/>
      <c r="AG119" s="317"/>
      <c r="AH119" s="317"/>
      <c r="AI119" s="317"/>
      <c r="AJ119" s="317"/>
      <c r="AK119" s="318"/>
      <c r="AM119" s="319"/>
      <c r="AN119" s="320"/>
      <c r="AO119" s="320"/>
      <c r="AP119" s="320"/>
      <c r="AQ119" s="320"/>
      <c r="AR119" s="320"/>
      <c r="AS119" s="321"/>
      <c r="AU119" s="316"/>
      <c r="AV119" s="317"/>
      <c r="AW119" s="317"/>
      <c r="AX119" s="317"/>
      <c r="AY119" s="317"/>
      <c r="AZ119" s="318"/>
      <c r="BB119" s="316"/>
      <c r="BC119" s="317"/>
      <c r="BD119" s="317"/>
      <c r="BE119" s="317"/>
      <c r="BF119" s="317"/>
      <c r="BG119" s="317"/>
      <c r="BH119" s="317"/>
      <c r="BI119" s="318"/>
      <c r="BK119" s="316"/>
      <c r="BL119" s="317"/>
      <c r="BM119" s="317"/>
      <c r="BN119" s="317"/>
      <c r="BO119" s="317"/>
      <c r="BP119" s="317"/>
      <c r="BQ119" s="318"/>
    </row>
    <row r="120" spans="1:69" x14ac:dyDescent="0.15">
      <c r="A120" s="29"/>
      <c r="B120" s="319"/>
      <c r="C120" s="320"/>
      <c r="D120" s="320"/>
      <c r="E120" s="320"/>
      <c r="F120" s="320"/>
      <c r="G120" s="321"/>
      <c r="I120" s="316"/>
      <c r="J120" s="317"/>
      <c r="K120" s="317"/>
      <c r="L120" s="317"/>
      <c r="M120" s="317"/>
      <c r="N120" s="318"/>
      <c r="P120" s="316"/>
      <c r="Q120" s="317"/>
      <c r="R120" s="317"/>
      <c r="S120" s="317"/>
      <c r="T120" s="317"/>
      <c r="U120" s="318"/>
      <c r="W120" s="316"/>
      <c r="X120" s="317"/>
      <c r="Y120" s="317"/>
      <c r="Z120" s="317"/>
      <c r="AA120" s="317"/>
      <c r="AB120" s="318"/>
      <c r="AD120" s="316"/>
      <c r="AE120" s="317"/>
      <c r="AF120" s="317"/>
      <c r="AG120" s="317"/>
      <c r="AH120" s="317"/>
      <c r="AI120" s="317"/>
      <c r="AJ120" s="317"/>
      <c r="AK120" s="318"/>
      <c r="AM120" s="319"/>
      <c r="AN120" s="320"/>
      <c r="AO120" s="320"/>
      <c r="AP120" s="320"/>
      <c r="AQ120" s="320"/>
      <c r="AR120" s="320"/>
      <c r="AS120" s="321"/>
      <c r="AU120" s="316"/>
      <c r="AV120" s="317"/>
      <c r="AW120" s="317"/>
      <c r="AX120" s="317"/>
      <c r="AY120" s="317"/>
      <c r="AZ120" s="318"/>
      <c r="BB120" s="316"/>
      <c r="BC120" s="317"/>
      <c r="BD120" s="317"/>
      <c r="BE120" s="317"/>
      <c r="BF120" s="317"/>
      <c r="BG120" s="317"/>
      <c r="BH120" s="317"/>
      <c r="BI120" s="318"/>
      <c r="BK120" s="316"/>
      <c r="BL120" s="317"/>
      <c r="BM120" s="317"/>
      <c r="BN120" s="317"/>
      <c r="BO120" s="317"/>
      <c r="BP120" s="317"/>
      <c r="BQ120" s="318"/>
    </row>
    <row r="121" spans="1:69" ht="14.25" thickBot="1" x14ac:dyDescent="0.2">
      <c r="A121" s="29" t="s">
        <v>147</v>
      </c>
      <c r="B121" s="369">
        <f>SUM(B109:G118)</f>
        <v>0</v>
      </c>
      <c r="C121" s="370"/>
      <c r="D121" s="370"/>
      <c r="E121" s="370"/>
      <c r="F121" s="370"/>
      <c r="G121" s="371"/>
      <c r="I121" s="328">
        <f>SUM(I109:N118)</f>
        <v>0</v>
      </c>
      <c r="J121" s="329"/>
      <c r="K121" s="329"/>
      <c r="L121" s="329"/>
      <c r="M121" s="329"/>
      <c r="N121" s="330"/>
      <c r="P121" s="328">
        <f>SUM(P109:U118)</f>
        <v>0</v>
      </c>
      <c r="Q121" s="329"/>
      <c r="R121" s="329"/>
      <c r="S121" s="329"/>
      <c r="T121" s="329"/>
      <c r="U121" s="330"/>
      <c r="W121" s="328">
        <f>SUM(W109:AB118)</f>
        <v>0</v>
      </c>
      <c r="X121" s="329"/>
      <c r="Y121" s="329"/>
      <c r="Z121" s="329"/>
      <c r="AA121" s="329"/>
      <c r="AB121" s="330"/>
      <c r="AD121" s="328">
        <f>SUM(AD109:AK118)</f>
        <v>0</v>
      </c>
      <c r="AE121" s="329"/>
      <c r="AF121" s="329"/>
      <c r="AG121" s="329"/>
      <c r="AH121" s="329"/>
      <c r="AI121" s="329"/>
      <c r="AJ121" s="329"/>
      <c r="AK121" s="330"/>
      <c r="AM121" s="331">
        <f>SUM(AM109:AS118)</f>
        <v>0</v>
      </c>
      <c r="AN121" s="332"/>
      <c r="AO121" s="332"/>
      <c r="AP121" s="332"/>
      <c r="AQ121" s="332"/>
      <c r="AR121" s="332"/>
      <c r="AS121" s="333"/>
      <c r="AU121" s="328">
        <f>IF(SUM(AU109:AZ118)&gt;=B75,B75,ROUNDDOWN(SUM(AU109:AZ118),-2))</f>
        <v>0</v>
      </c>
      <c r="AV121" s="329"/>
      <c r="AW121" s="329"/>
      <c r="AX121" s="329"/>
      <c r="AY121" s="329"/>
      <c r="AZ121" s="330"/>
      <c r="BB121" s="328">
        <f>IF(SUM(BB109:BI118)&gt;=I75,I75,ROUNDDOWN(SUM(BB109:BI118),-2))</f>
        <v>0</v>
      </c>
      <c r="BC121" s="329"/>
      <c r="BD121" s="329"/>
      <c r="BE121" s="329"/>
      <c r="BF121" s="329"/>
      <c r="BG121" s="329"/>
      <c r="BH121" s="329"/>
      <c r="BI121" s="330"/>
      <c r="BK121" s="328">
        <f>IF(SUM(BK109:BQ118)&gt;=P75,P75,ROUNDDOWN(SUM(BK109:BQ118),-2))</f>
        <v>0</v>
      </c>
      <c r="BL121" s="329"/>
      <c r="BM121" s="329"/>
      <c r="BN121" s="329"/>
      <c r="BO121" s="329"/>
      <c r="BP121" s="329"/>
      <c r="BQ121" s="330"/>
    </row>
    <row r="122" spans="1:69" s="76" customFormat="1" ht="14.25" customHeight="1" thickBot="1" x14ac:dyDescent="0.2">
      <c r="B122" s="354" t="s">
        <v>134</v>
      </c>
      <c r="C122" s="355"/>
      <c r="D122" s="355"/>
      <c r="E122" s="355"/>
      <c r="F122" s="355"/>
      <c r="G122" s="356"/>
      <c r="I122" s="337" t="s">
        <v>143</v>
      </c>
      <c r="J122" s="338"/>
      <c r="K122" s="338"/>
      <c r="L122" s="338"/>
      <c r="M122" s="338"/>
      <c r="N122" s="339"/>
      <c r="P122" s="357" t="s">
        <v>135</v>
      </c>
      <c r="Q122" s="358"/>
      <c r="R122" s="358"/>
      <c r="S122" s="358"/>
      <c r="T122" s="358"/>
      <c r="U122" s="359"/>
      <c r="W122" s="354" t="s">
        <v>129</v>
      </c>
      <c r="X122" s="355"/>
      <c r="Y122" s="355"/>
      <c r="Z122" s="355"/>
      <c r="AA122" s="355"/>
      <c r="AB122" s="356"/>
      <c r="AD122" s="337" t="s">
        <v>142</v>
      </c>
      <c r="AE122" s="338"/>
      <c r="AF122" s="338"/>
      <c r="AG122" s="338"/>
      <c r="AH122" s="338"/>
      <c r="AI122" s="338"/>
      <c r="AJ122" s="338"/>
      <c r="AK122" s="339"/>
      <c r="AM122" s="357" t="s">
        <v>131</v>
      </c>
      <c r="AN122" s="358"/>
      <c r="AO122" s="358"/>
      <c r="AP122" s="358"/>
      <c r="AQ122" s="358"/>
      <c r="AR122" s="358"/>
      <c r="AS122" s="359"/>
      <c r="AU122" s="354" t="s">
        <v>140</v>
      </c>
      <c r="AV122" s="355"/>
      <c r="AW122" s="355"/>
      <c r="AX122" s="355"/>
      <c r="AY122" s="355"/>
      <c r="AZ122" s="356"/>
      <c r="BB122" s="337" t="s">
        <v>141</v>
      </c>
      <c r="BC122" s="338"/>
      <c r="BD122" s="338"/>
      <c r="BE122" s="338"/>
      <c r="BF122" s="338"/>
      <c r="BG122" s="338"/>
      <c r="BH122" s="338"/>
      <c r="BI122" s="339"/>
      <c r="BK122" s="357" t="s">
        <v>139</v>
      </c>
      <c r="BL122" s="358"/>
      <c r="BM122" s="358"/>
      <c r="BN122" s="358"/>
      <c r="BO122" s="358"/>
      <c r="BP122" s="358"/>
      <c r="BQ122" s="359"/>
    </row>
    <row r="123" spans="1:69" ht="14.25" thickBot="1" x14ac:dyDescent="0.2">
      <c r="I123" s="340"/>
      <c r="J123" s="341"/>
      <c r="K123" s="341"/>
      <c r="L123" s="341"/>
      <c r="M123" s="341"/>
      <c r="N123" s="342"/>
      <c r="AD123" s="340"/>
      <c r="AE123" s="341"/>
      <c r="AF123" s="341"/>
      <c r="AG123" s="341"/>
      <c r="AH123" s="341"/>
      <c r="AI123" s="341"/>
      <c r="AJ123" s="341"/>
      <c r="AK123" s="342"/>
      <c r="BB123" s="340"/>
      <c r="BC123" s="341"/>
      <c r="BD123" s="341"/>
      <c r="BE123" s="341"/>
      <c r="BF123" s="341"/>
      <c r="BG123" s="341"/>
      <c r="BH123" s="341"/>
      <c r="BI123" s="342"/>
    </row>
    <row r="124" spans="1:69" x14ac:dyDescent="0.15">
      <c r="B124" s="3"/>
      <c r="C124" s="3"/>
      <c r="D124" s="3"/>
      <c r="E124" s="3"/>
      <c r="F124" s="3"/>
      <c r="G124" s="3"/>
      <c r="I124" s="47"/>
      <c r="J124" s="47"/>
      <c r="K124" s="47"/>
      <c r="L124" s="47"/>
      <c r="M124" s="47"/>
      <c r="N124" s="47"/>
      <c r="P124" s="3"/>
      <c r="Q124" s="3"/>
      <c r="R124" s="3"/>
      <c r="S124" s="3"/>
      <c r="T124" s="3"/>
      <c r="U124" s="3"/>
    </row>
    <row r="125" spans="1:69" ht="30" customHeight="1" x14ac:dyDescent="0.15">
      <c r="A125" s="75" t="s">
        <v>133</v>
      </c>
      <c r="B125" s="3"/>
      <c r="C125" s="3"/>
      <c r="D125" s="3"/>
      <c r="E125" s="3"/>
      <c r="F125" s="3"/>
      <c r="G125" s="3"/>
    </row>
    <row r="126" spans="1:69" ht="13.5" customHeight="1" x14ac:dyDescent="0.15">
      <c r="B126" s="429" t="s">
        <v>144</v>
      </c>
      <c r="C126" s="429"/>
      <c r="D126" s="429"/>
      <c r="E126" s="429"/>
      <c r="F126" s="429"/>
      <c r="G126" s="429"/>
      <c r="I126" s="429" t="s">
        <v>145</v>
      </c>
      <c r="J126" s="429"/>
      <c r="K126" s="429"/>
      <c r="L126" s="429"/>
      <c r="M126" s="429"/>
      <c r="N126" s="429"/>
      <c r="P126" s="429" t="s">
        <v>146</v>
      </c>
      <c r="Q126" s="429"/>
      <c r="R126" s="429"/>
      <c r="S126" s="429"/>
      <c r="T126" s="429"/>
      <c r="U126" s="429"/>
      <c r="W126" s="77"/>
      <c r="X126" s="77"/>
      <c r="Y126" s="77"/>
      <c r="Z126" s="77"/>
      <c r="AA126" s="77"/>
      <c r="AB126" s="77"/>
      <c r="AC126" s="71"/>
      <c r="AD126" s="71"/>
      <c r="AE126" s="71"/>
      <c r="AF126" s="71"/>
      <c r="AG126" s="71"/>
      <c r="AH126" s="71"/>
      <c r="AI126" s="71"/>
      <c r="AJ126" s="71"/>
      <c r="AK126" s="71"/>
      <c r="AL126" s="71"/>
      <c r="AM126" s="71"/>
      <c r="AN126" s="71"/>
      <c r="AO126" s="71"/>
      <c r="AP126" s="71"/>
      <c r="AQ126" s="71"/>
      <c r="AR126" s="71"/>
      <c r="AS126" s="71"/>
    </row>
    <row r="127" spans="1:69" x14ac:dyDescent="0.15">
      <c r="B127" s="429"/>
      <c r="C127" s="429"/>
      <c r="D127" s="429"/>
      <c r="E127" s="429"/>
      <c r="F127" s="429"/>
      <c r="G127" s="429"/>
      <c r="I127" s="429"/>
      <c r="J127" s="429"/>
      <c r="K127" s="429"/>
      <c r="L127" s="429"/>
      <c r="M127" s="429"/>
      <c r="N127" s="429"/>
      <c r="P127" s="429"/>
      <c r="Q127" s="429"/>
      <c r="R127" s="429"/>
      <c r="S127" s="429"/>
      <c r="T127" s="429"/>
      <c r="U127" s="429"/>
      <c r="W127" s="77"/>
      <c r="X127" s="77"/>
      <c r="Y127" s="77"/>
      <c r="Z127" s="77"/>
      <c r="AA127" s="77"/>
      <c r="AB127" s="77"/>
      <c r="AC127" s="71"/>
      <c r="AD127" s="71"/>
      <c r="AE127" s="71"/>
      <c r="AF127" s="71"/>
      <c r="AG127" s="71"/>
      <c r="AH127" s="71"/>
      <c r="AI127" s="71"/>
      <c r="AJ127" s="71"/>
      <c r="AK127" s="71"/>
      <c r="AL127" s="71"/>
      <c r="AM127" s="71"/>
      <c r="AN127" s="71"/>
      <c r="AO127" s="71"/>
      <c r="AP127" s="71"/>
      <c r="AQ127" s="71"/>
      <c r="AR127" s="71"/>
      <c r="AS127" s="71"/>
    </row>
    <row r="128" spans="1:69" ht="2.25" customHeight="1" thickBot="1" x14ac:dyDescent="0.2">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row>
    <row r="129" spans="1:45" x14ac:dyDescent="0.15">
      <c r="A129" s="2" t="s">
        <v>86</v>
      </c>
      <c r="B129" s="351">
        <f>IF(COUNT(国保税!$D29)=0,0,$AU109*設定!I1/12)</f>
        <v>0</v>
      </c>
      <c r="C129" s="352"/>
      <c r="D129" s="352"/>
      <c r="E129" s="352"/>
      <c r="F129" s="352"/>
      <c r="G129" s="353"/>
      <c r="I129" s="560">
        <f>IF(COUNT(国保税!$D29)=0,0,$BB109*設定!I1/12)</f>
        <v>0</v>
      </c>
      <c r="J129" s="561"/>
      <c r="K129" s="561"/>
      <c r="L129" s="561"/>
      <c r="M129" s="561"/>
      <c r="N129" s="562"/>
      <c r="P129" s="560">
        <f>IF(COUNT(国保税!$D29)=0,0,$BK109*設定!K1/12)</f>
        <v>0</v>
      </c>
      <c r="Q129" s="561"/>
      <c r="R129" s="561"/>
      <c r="S129" s="561"/>
      <c r="T129" s="561"/>
      <c r="U129" s="562"/>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row>
    <row r="130" spans="1:45" x14ac:dyDescent="0.15">
      <c r="A130" s="2" t="s">
        <v>87</v>
      </c>
      <c r="B130" s="316">
        <f>IF(COUNT(国保税!$D30)=0,0,$AU110*設定!I2/12)</f>
        <v>0</v>
      </c>
      <c r="C130" s="317"/>
      <c r="D130" s="317"/>
      <c r="E130" s="317"/>
      <c r="F130" s="317"/>
      <c r="G130" s="318"/>
      <c r="I130" s="319">
        <f>IF(COUNT(国保税!$D30)=0,0,$BB110*設定!I2/12)</f>
        <v>0</v>
      </c>
      <c r="J130" s="320"/>
      <c r="K130" s="320"/>
      <c r="L130" s="320"/>
      <c r="M130" s="320"/>
      <c r="N130" s="321"/>
      <c r="P130" s="319">
        <f>IF(COUNT(国保税!$D30)=0,0,$BK110*設定!K2/12)</f>
        <v>0</v>
      </c>
      <c r="Q130" s="320"/>
      <c r="R130" s="320"/>
      <c r="S130" s="320"/>
      <c r="T130" s="320"/>
      <c r="U130" s="32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row>
    <row r="131" spans="1:45" x14ac:dyDescent="0.15">
      <c r="A131" s="2" t="s">
        <v>88</v>
      </c>
      <c r="B131" s="316">
        <f>IF(COUNT(国保税!$D31)=0,0,$AU111*設定!I3/12)</f>
        <v>0</v>
      </c>
      <c r="C131" s="317"/>
      <c r="D131" s="317"/>
      <c r="E131" s="317"/>
      <c r="F131" s="317"/>
      <c r="G131" s="318"/>
      <c r="I131" s="319">
        <f>IF(COUNT(国保税!$D31)=0,0,$BB111*設定!I3/12)</f>
        <v>0</v>
      </c>
      <c r="J131" s="320"/>
      <c r="K131" s="320"/>
      <c r="L131" s="320"/>
      <c r="M131" s="320"/>
      <c r="N131" s="321"/>
      <c r="P131" s="319">
        <f>IF(COUNT(国保税!$D31)=0,0,$BK111*設定!K3/12)</f>
        <v>0</v>
      </c>
      <c r="Q131" s="320"/>
      <c r="R131" s="320"/>
      <c r="S131" s="320"/>
      <c r="T131" s="320"/>
      <c r="U131" s="32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row>
    <row r="132" spans="1:45" x14ac:dyDescent="0.15">
      <c r="A132" s="2" t="s">
        <v>89</v>
      </c>
      <c r="B132" s="316">
        <f>IF(COUNT(国保税!$D32)=0,0,$AU112*設定!I4/12)</f>
        <v>0</v>
      </c>
      <c r="C132" s="317"/>
      <c r="D132" s="317"/>
      <c r="E132" s="317"/>
      <c r="F132" s="317"/>
      <c r="G132" s="318"/>
      <c r="I132" s="319">
        <f>IF(COUNT(国保税!$D32)=0,0,$BB112*設定!I4/12)</f>
        <v>0</v>
      </c>
      <c r="J132" s="320"/>
      <c r="K132" s="320"/>
      <c r="L132" s="320"/>
      <c r="M132" s="320"/>
      <c r="N132" s="321"/>
      <c r="P132" s="319">
        <f>IF(COUNT(国保税!$D32)=0,0,$BK112*設定!K4/12)</f>
        <v>0</v>
      </c>
      <c r="Q132" s="320"/>
      <c r="R132" s="320"/>
      <c r="S132" s="320"/>
      <c r="T132" s="320"/>
      <c r="U132" s="32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row>
    <row r="133" spans="1:45" x14ac:dyDescent="0.15">
      <c r="A133" s="2" t="s">
        <v>90</v>
      </c>
      <c r="B133" s="316">
        <f>IF(COUNT(国保税!$D33)=0,0,$AU113*設定!I5/12)</f>
        <v>0</v>
      </c>
      <c r="C133" s="317"/>
      <c r="D133" s="317"/>
      <c r="E133" s="317"/>
      <c r="F133" s="317"/>
      <c r="G133" s="318"/>
      <c r="I133" s="319">
        <f>IF(COUNT(国保税!$D33)=0,0,$BB113*設定!I5/12)</f>
        <v>0</v>
      </c>
      <c r="J133" s="320"/>
      <c r="K133" s="320"/>
      <c r="L133" s="320"/>
      <c r="M133" s="320"/>
      <c r="N133" s="321"/>
      <c r="P133" s="319">
        <f>IF(COUNT(国保税!$D33)=0,0,$BK113*設定!K5/12)</f>
        <v>0</v>
      </c>
      <c r="Q133" s="320"/>
      <c r="R133" s="320"/>
      <c r="S133" s="320"/>
      <c r="T133" s="320"/>
      <c r="U133" s="32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row>
    <row r="134" spans="1:45" x14ac:dyDescent="0.15">
      <c r="A134" s="2" t="s">
        <v>91</v>
      </c>
      <c r="B134" s="316">
        <f>IF(COUNT(国保税!$D34)=0,0,$AU114*設定!I6/12)</f>
        <v>0</v>
      </c>
      <c r="C134" s="317"/>
      <c r="D134" s="317"/>
      <c r="E134" s="317"/>
      <c r="F134" s="317"/>
      <c r="G134" s="318"/>
      <c r="I134" s="319">
        <f>IF(COUNT(国保税!$D34)=0,0,$BB114*設定!I6/12)</f>
        <v>0</v>
      </c>
      <c r="J134" s="320"/>
      <c r="K134" s="320"/>
      <c r="L134" s="320"/>
      <c r="M134" s="320"/>
      <c r="N134" s="321"/>
      <c r="P134" s="319">
        <f>IF(COUNT(国保税!$D34)=0,0,$BK114*設定!K6/12)</f>
        <v>0</v>
      </c>
      <c r="Q134" s="320"/>
      <c r="R134" s="320"/>
      <c r="S134" s="320"/>
      <c r="T134" s="320"/>
      <c r="U134" s="32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row>
    <row r="135" spans="1:45" x14ac:dyDescent="0.15">
      <c r="A135" s="2" t="s">
        <v>92</v>
      </c>
      <c r="B135" s="316">
        <f>IF(COUNT(国保税!$D35)=0,0,$AU115*設定!I7/12)</f>
        <v>0</v>
      </c>
      <c r="C135" s="317"/>
      <c r="D135" s="317"/>
      <c r="E135" s="317"/>
      <c r="F135" s="317"/>
      <c r="G135" s="318"/>
      <c r="I135" s="319">
        <f>IF(COUNT(国保税!$D35)=0,0,$BB115*設定!I7/12)</f>
        <v>0</v>
      </c>
      <c r="J135" s="320"/>
      <c r="K135" s="320"/>
      <c r="L135" s="320"/>
      <c r="M135" s="320"/>
      <c r="N135" s="321"/>
      <c r="P135" s="319">
        <f>IF(COUNT(国保税!$D35)=0,0,$BK115*設定!K7/12)</f>
        <v>0</v>
      </c>
      <c r="Q135" s="320"/>
      <c r="R135" s="320"/>
      <c r="S135" s="320"/>
      <c r="T135" s="320"/>
      <c r="U135" s="32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row>
    <row r="136" spans="1:45" x14ac:dyDescent="0.15">
      <c r="A136" s="2" t="s">
        <v>93</v>
      </c>
      <c r="B136" s="316">
        <f>IF(COUNT(国保税!$D36)=0,0,$AU116*設定!I8/12)</f>
        <v>0</v>
      </c>
      <c r="C136" s="317"/>
      <c r="D136" s="317"/>
      <c r="E136" s="317"/>
      <c r="F136" s="317"/>
      <c r="G136" s="318"/>
      <c r="I136" s="319">
        <f>IF(COUNT(国保税!$D36)=0,0,$BB116*設定!I8/12)</f>
        <v>0</v>
      </c>
      <c r="J136" s="320"/>
      <c r="K136" s="320"/>
      <c r="L136" s="320"/>
      <c r="M136" s="320"/>
      <c r="N136" s="321"/>
      <c r="P136" s="319">
        <f>IF(COUNT(国保税!$D36)=0,0,$BK116*設定!K8/12)</f>
        <v>0</v>
      </c>
      <c r="Q136" s="320"/>
      <c r="R136" s="320"/>
      <c r="S136" s="320"/>
      <c r="T136" s="320"/>
      <c r="U136" s="32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row>
    <row r="137" spans="1:45" x14ac:dyDescent="0.15">
      <c r="A137" s="2" t="s">
        <v>42</v>
      </c>
      <c r="B137" s="316">
        <f>IF(COUNT(国保税!$D37)=0,0,$AU117*設定!I9/12)</f>
        <v>0</v>
      </c>
      <c r="C137" s="317"/>
      <c r="D137" s="317"/>
      <c r="E137" s="317"/>
      <c r="F137" s="317"/>
      <c r="G137" s="318"/>
      <c r="I137" s="319">
        <f>IF(COUNT(国保税!$D37)=0,0,$BB117*設定!I9/12)</f>
        <v>0</v>
      </c>
      <c r="J137" s="320"/>
      <c r="K137" s="320"/>
      <c r="L137" s="320"/>
      <c r="M137" s="320"/>
      <c r="N137" s="321"/>
      <c r="P137" s="319">
        <f>IF(COUNT(国保税!$D37)=0,0,$BK117*設定!K9/12)</f>
        <v>0</v>
      </c>
      <c r="Q137" s="320"/>
      <c r="R137" s="320"/>
      <c r="S137" s="320"/>
      <c r="T137" s="320"/>
      <c r="U137" s="32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row>
    <row r="138" spans="1:45" x14ac:dyDescent="0.15">
      <c r="A138" s="2" t="s">
        <v>94</v>
      </c>
      <c r="B138" s="316">
        <f>IF(COUNT(国保税!$D38)=0,0,$AU118*設定!I10/12)</f>
        <v>0</v>
      </c>
      <c r="C138" s="317"/>
      <c r="D138" s="317"/>
      <c r="E138" s="317"/>
      <c r="F138" s="317"/>
      <c r="G138" s="318"/>
      <c r="I138" s="319">
        <f>IF(COUNT(国保税!$D38)=0,0,$BB118*設定!I10/12)</f>
        <v>0</v>
      </c>
      <c r="J138" s="320"/>
      <c r="K138" s="320"/>
      <c r="L138" s="320"/>
      <c r="M138" s="320"/>
      <c r="N138" s="321"/>
      <c r="P138" s="319">
        <f>IF(COUNT(国保税!$D38)=0,0,$BK118*設定!K10/12)</f>
        <v>0</v>
      </c>
      <c r="Q138" s="320"/>
      <c r="R138" s="320"/>
      <c r="S138" s="320"/>
      <c r="T138" s="320"/>
      <c r="U138" s="32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row>
    <row r="139" spans="1:45" x14ac:dyDescent="0.15">
      <c r="B139" s="316"/>
      <c r="C139" s="317"/>
      <c r="D139" s="317"/>
      <c r="E139" s="317"/>
      <c r="F139" s="317"/>
      <c r="G139" s="318"/>
      <c r="I139" s="319"/>
      <c r="J139" s="320"/>
      <c r="K139" s="320"/>
      <c r="L139" s="320"/>
      <c r="M139" s="320"/>
      <c r="N139" s="321"/>
      <c r="P139" s="319"/>
      <c r="Q139" s="320"/>
      <c r="R139" s="320"/>
      <c r="S139" s="320"/>
      <c r="T139" s="320"/>
      <c r="U139" s="32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row>
    <row r="140" spans="1:45" x14ac:dyDescent="0.15">
      <c r="B140" s="316"/>
      <c r="C140" s="317"/>
      <c r="D140" s="317"/>
      <c r="E140" s="317"/>
      <c r="F140" s="317"/>
      <c r="G140" s="318"/>
      <c r="I140" s="319"/>
      <c r="J140" s="320"/>
      <c r="K140" s="320"/>
      <c r="L140" s="320"/>
      <c r="M140" s="320"/>
      <c r="N140" s="321"/>
      <c r="P140" s="319"/>
      <c r="Q140" s="320"/>
      <c r="R140" s="320"/>
      <c r="S140" s="320"/>
      <c r="T140" s="320"/>
      <c r="U140" s="32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row>
    <row r="141" spans="1:45" ht="14.25" thickBot="1" x14ac:dyDescent="0.2">
      <c r="A141" s="2" t="s">
        <v>147</v>
      </c>
      <c r="B141" s="328">
        <f>IF(SUM(B129:G138)&gt;B75,B75,ROUNDDOWN(SUM(B129:G138),-2))</f>
        <v>0</v>
      </c>
      <c r="C141" s="329"/>
      <c r="D141" s="329"/>
      <c r="E141" s="329"/>
      <c r="F141" s="329"/>
      <c r="G141" s="330"/>
      <c r="I141" s="369">
        <f>IF(SUM(I129:N138)&gt;I75,I75,ROUNDDOWN(SUM(I129:N138),-2))</f>
        <v>0</v>
      </c>
      <c r="J141" s="370"/>
      <c r="K141" s="370"/>
      <c r="L141" s="370"/>
      <c r="M141" s="370"/>
      <c r="N141" s="371"/>
      <c r="P141" s="369">
        <f>IF(SUM(P129:U138)&gt;P75,P75,ROUNDDOWN(SUM(P129:U138),-2))</f>
        <v>0</v>
      </c>
      <c r="Q141" s="370"/>
      <c r="R141" s="370"/>
      <c r="S141" s="370"/>
      <c r="T141" s="370"/>
      <c r="U141" s="3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row>
    <row r="142" spans="1:45" ht="14.25" customHeight="1" x14ac:dyDescent="0.15">
      <c r="B142" s="393" t="s">
        <v>148</v>
      </c>
      <c r="C142" s="394"/>
      <c r="D142" s="394"/>
      <c r="E142" s="394"/>
      <c r="F142" s="394"/>
      <c r="G142" s="395"/>
      <c r="I142" s="399" t="s">
        <v>145</v>
      </c>
      <c r="J142" s="400"/>
      <c r="K142" s="400"/>
      <c r="L142" s="400"/>
      <c r="M142" s="400"/>
      <c r="N142" s="401"/>
      <c r="P142" s="423" t="s">
        <v>146</v>
      </c>
      <c r="Q142" s="424"/>
      <c r="R142" s="424"/>
      <c r="S142" s="424"/>
      <c r="T142" s="424"/>
      <c r="U142" s="425"/>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row>
    <row r="143" spans="1:45" ht="14.25" thickBot="1" x14ac:dyDescent="0.2">
      <c r="B143" s="396"/>
      <c r="C143" s="397"/>
      <c r="D143" s="397"/>
      <c r="E143" s="397"/>
      <c r="F143" s="397"/>
      <c r="G143" s="398"/>
      <c r="I143" s="402"/>
      <c r="J143" s="403"/>
      <c r="K143" s="403"/>
      <c r="L143" s="403"/>
      <c r="M143" s="403"/>
      <c r="N143" s="404"/>
      <c r="P143" s="426"/>
      <c r="Q143" s="427"/>
      <c r="R143" s="427"/>
      <c r="S143" s="427"/>
      <c r="T143" s="427"/>
      <c r="U143" s="428"/>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row>
    <row r="144" spans="1:45" x14ac:dyDescent="0.15">
      <c r="B144" s="47"/>
      <c r="C144" s="47"/>
      <c r="D144" s="47"/>
      <c r="E144" s="47"/>
      <c r="F144" s="47"/>
      <c r="G144" s="47"/>
      <c r="I144" s="47"/>
      <c r="J144" s="47"/>
      <c r="K144" s="47"/>
      <c r="L144" s="47"/>
      <c r="M144" s="47"/>
      <c r="N144" s="47"/>
      <c r="P144" s="47"/>
      <c r="Q144" s="47"/>
      <c r="R144" s="47"/>
      <c r="S144" s="47"/>
      <c r="T144" s="47"/>
      <c r="U144" s="47"/>
    </row>
    <row r="146" spans="2:28" ht="0.75" customHeight="1" thickBot="1" x14ac:dyDescent="0.2"/>
    <row r="147" spans="2:28" x14ac:dyDescent="0.15">
      <c r="B147" s="417" t="s">
        <v>96</v>
      </c>
      <c r="C147" s="418"/>
      <c r="D147" s="418"/>
      <c r="E147" s="418"/>
      <c r="F147" s="418"/>
      <c r="G147" s="419"/>
      <c r="I147" s="378" t="s">
        <v>97</v>
      </c>
      <c r="J147" s="379"/>
      <c r="K147" s="379"/>
      <c r="L147" s="379"/>
      <c r="M147" s="379"/>
      <c r="N147" s="380"/>
      <c r="P147" s="387" t="s">
        <v>98</v>
      </c>
      <c r="Q147" s="388"/>
      <c r="R147" s="388"/>
      <c r="S147" s="388"/>
      <c r="T147" s="388"/>
      <c r="U147" s="389"/>
    </row>
    <row r="148" spans="2:28" x14ac:dyDescent="0.15">
      <c r="B148" s="420"/>
      <c r="C148" s="421"/>
      <c r="D148" s="421"/>
      <c r="E148" s="421"/>
      <c r="F148" s="421"/>
      <c r="G148" s="422"/>
      <c r="I148" s="337"/>
      <c r="J148" s="338"/>
      <c r="K148" s="338"/>
      <c r="L148" s="338"/>
      <c r="M148" s="338"/>
      <c r="N148" s="339"/>
      <c r="P148" s="390"/>
      <c r="Q148" s="391"/>
      <c r="R148" s="391"/>
      <c r="S148" s="391"/>
      <c r="T148" s="391"/>
      <c r="U148" s="392"/>
    </row>
    <row r="149" spans="2:28" ht="28.5" customHeight="1" thickBot="1" x14ac:dyDescent="0.2">
      <c r="B149" s="369">
        <f>AU121</f>
        <v>0</v>
      </c>
      <c r="C149" s="370"/>
      <c r="D149" s="370"/>
      <c r="E149" s="370"/>
      <c r="F149" s="370"/>
      <c r="G149" s="371"/>
      <c r="I149" s="369">
        <f>BB121</f>
        <v>0</v>
      </c>
      <c r="J149" s="370"/>
      <c r="K149" s="370"/>
      <c r="L149" s="370"/>
      <c r="M149" s="370"/>
      <c r="N149" s="371"/>
      <c r="P149" s="369">
        <f>BK121</f>
        <v>0</v>
      </c>
      <c r="Q149" s="370"/>
      <c r="R149" s="370"/>
      <c r="S149" s="370"/>
      <c r="T149" s="370"/>
      <c r="U149" s="371"/>
    </row>
    <row r="151" spans="2:28" ht="13.5" customHeight="1" thickBot="1" x14ac:dyDescent="0.2"/>
    <row r="152" spans="2:28" ht="13.5" customHeight="1" x14ac:dyDescent="0.15">
      <c r="B152" s="405" t="s">
        <v>107</v>
      </c>
      <c r="C152" s="406"/>
      <c r="D152" s="406"/>
      <c r="E152" s="406"/>
      <c r="F152" s="406"/>
      <c r="G152" s="407"/>
      <c r="I152" s="411" t="s">
        <v>99</v>
      </c>
      <c r="J152" s="412"/>
      <c r="K152" s="412"/>
      <c r="L152" s="412"/>
      <c r="M152" s="412"/>
      <c r="N152" s="413"/>
      <c r="P152" s="78"/>
      <c r="Q152" s="78"/>
      <c r="R152" s="78"/>
      <c r="S152" s="78"/>
      <c r="T152" s="78"/>
      <c r="U152" s="78"/>
    </row>
    <row r="153" spans="2:28" ht="12.75" customHeight="1" x14ac:dyDescent="0.15">
      <c r="B153" s="408"/>
      <c r="C153" s="409"/>
      <c r="D153" s="409"/>
      <c r="E153" s="409"/>
      <c r="F153" s="409"/>
      <c r="G153" s="410"/>
      <c r="I153" s="414"/>
      <c r="J153" s="415"/>
      <c r="K153" s="415"/>
      <c r="L153" s="415"/>
      <c r="M153" s="415"/>
      <c r="N153" s="416"/>
      <c r="P153" s="78"/>
      <c r="Q153" s="78"/>
      <c r="R153" s="78"/>
      <c r="S153" s="78"/>
      <c r="T153" s="78"/>
      <c r="U153" s="78"/>
    </row>
    <row r="154" spans="2:28" ht="27" customHeight="1" thickBot="1" x14ac:dyDescent="0.2">
      <c r="B154" s="369">
        <f>ROUNDDOWN((B149+I149+P149)/12,0)</f>
        <v>0</v>
      </c>
      <c r="C154" s="370"/>
      <c r="D154" s="370"/>
      <c r="E154" s="370"/>
      <c r="F154" s="370"/>
      <c r="G154" s="371"/>
      <c r="I154" s="369">
        <f>IF(SUM(設定!$M$1:$M$10)&gt;0,$W$159/12,$B$154)</f>
        <v>0</v>
      </c>
      <c r="J154" s="370"/>
      <c r="K154" s="370"/>
      <c r="L154" s="370"/>
      <c r="M154" s="370"/>
      <c r="N154" s="371"/>
      <c r="P154" s="79"/>
      <c r="Q154" s="79"/>
      <c r="R154" s="79"/>
      <c r="S154" s="79"/>
      <c r="T154" s="79"/>
      <c r="U154" s="79"/>
    </row>
    <row r="156" spans="2:28" ht="13.5" customHeight="1" thickBot="1" x14ac:dyDescent="0.2"/>
    <row r="157" spans="2:28" x14ac:dyDescent="0.15">
      <c r="B157" s="381" t="s">
        <v>100</v>
      </c>
      <c r="C157" s="382"/>
      <c r="D157" s="382"/>
      <c r="E157" s="382"/>
      <c r="F157" s="382"/>
      <c r="G157" s="383"/>
      <c r="I157" s="363" t="s">
        <v>101</v>
      </c>
      <c r="J157" s="364"/>
      <c r="K157" s="364"/>
      <c r="L157" s="364"/>
      <c r="M157" s="364"/>
      <c r="N157" s="365"/>
      <c r="P157" s="372" t="s">
        <v>102</v>
      </c>
      <c r="Q157" s="373"/>
      <c r="R157" s="373"/>
      <c r="S157" s="373"/>
      <c r="T157" s="373"/>
      <c r="U157" s="374"/>
      <c r="W157" s="563" t="s">
        <v>256</v>
      </c>
      <c r="X157" s="564"/>
      <c r="Y157" s="564"/>
      <c r="Z157" s="564"/>
      <c r="AA157" s="564"/>
      <c r="AB157" s="565"/>
    </row>
    <row r="158" spans="2:28" x14ac:dyDescent="0.15">
      <c r="B158" s="384"/>
      <c r="C158" s="385"/>
      <c r="D158" s="385"/>
      <c r="E158" s="385"/>
      <c r="F158" s="385"/>
      <c r="G158" s="386"/>
      <c r="I158" s="366"/>
      <c r="J158" s="367"/>
      <c r="K158" s="367"/>
      <c r="L158" s="367"/>
      <c r="M158" s="367"/>
      <c r="N158" s="368"/>
      <c r="P158" s="375"/>
      <c r="Q158" s="376"/>
      <c r="R158" s="376"/>
      <c r="S158" s="376"/>
      <c r="T158" s="376"/>
      <c r="U158" s="377"/>
      <c r="W158" s="566"/>
      <c r="X158" s="567"/>
      <c r="Y158" s="567"/>
      <c r="Z158" s="567"/>
      <c r="AA158" s="567"/>
      <c r="AB158" s="568"/>
    </row>
    <row r="159" spans="2:28" x14ac:dyDescent="0.15">
      <c r="B159" s="319">
        <f>IF(AND(SUM($AU$109:$AZ$118)&gt;$B$75,$U$7&gt;0),ROUNDDOWN($B$75*$X$7/12,-2),IF(AND(SUM($AU$109:$AZ$118)&gt;$B$75,$U$7=0),ROUNDDOWN($B$75*SUM(設定!$I$1:$I$10)/(COUNT(国保税!$D$29:$E$38)*12),-2),ROUNDDOWN(SUM(B129:G138),-2)))</f>
        <v>0</v>
      </c>
      <c r="C159" s="320"/>
      <c r="D159" s="320"/>
      <c r="E159" s="320"/>
      <c r="F159" s="320"/>
      <c r="G159" s="321"/>
      <c r="I159" s="319">
        <f>IF(AND(SUM($BB$109:$BI$118)&gt;$I$75,$U$7&gt;0),ROUNDDOWN($I$75*$X$7/12,-2),IF(AND(SUM($BB$109:$BI$118)&gt;$I$75,$U$7=0),ROUNDDOWN($I$75*SUM(設定!$I$1:$I$10)/(COUNT(国保税!$D$29:$E$38)*12),-2),ROUNDDOWN(SUM(I129:N138),-2)))</f>
        <v>0</v>
      </c>
      <c r="J159" s="320"/>
      <c r="K159" s="320"/>
      <c r="L159" s="320"/>
      <c r="M159" s="320"/>
      <c r="N159" s="321"/>
      <c r="P159" s="319">
        <f>IF(AND(SUM($BK$109:$BQ$118)&gt;$P$75,$U$7&gt;0),ROUNDDOWN($P$75*$X$7/12,-2),IF(AND(SUM($BK$109:$BQ$118)&gt;$P$75,$U$7=0),ROUNDDOWN($P$75*SUM(設定!$I$1:$I$10)/(COUNT(国保税!$D$29:$E$38)*12),-2),ROUNDDOWN(SUM(P129:U138),-2)))</f>
        <v>0</v>
      </c>
      <c r="Q159" s="320"/>
      <c r="R159" s="320"/>
      <c r="S159" s="320"/>
      <c r="T159" s="320"/>
      <c r="U159" s="321"/>
      <c r="W159" s="319">
        <f>B159+I159+P159</f>
        <v>0</v>
      </c>
      <c r="X159" s="473"/>
      <c r="Y159" s="473"/>
      <c r="Z159" s="473"/>
      <c r="AA159" s="473"/>
      <c r="AB159" s="474"/>
    </row>
    <row r="160" spans="2:28" ht="14.25" thickBot="1" x14ac:dyDescent="0.2">
      <c r="B160" s="369"/>
      <c r="C160" s="370"/>
      <c r="D160" s="370"/>
      <c r="E160" s="370"/>
      <c r="F160" s="370"/>
      <c r="G160" s="371"/>
      <c r="I160" s="369"/>
      <c r="J160" s="370"/>
      <c r="K160" s="370"/>
      <c r="L160" s="370"/>
      <c r="M160" s="370"/>
      <c r="N160" s="371"/>
      <c r="P160" s="369"/>
      <c r="Q160" s="370"/>
      <c r="R160" s="370"/>
      <c r="S160" s="370"/>
      <c r="T160" s="370"/>
      <c r="U160" s="371"/>
      <c r="W160" s="469"/>
      <c r="X160" s="470"/>
      <c r="Y160" s="470"/>
      <c r="Z160" s="470"/>
      <c r="AA160" s="470"/>
      <c r="AB160" s="471"/>
    </row>
  </sheetData>
  <mergeCells count="479">
    <mergeCell ref="W102:AA102"/>
    <mergeCell ref="AK100:AO100"/>
    <mergeCell ref="AK101:AO101"/>
    <mergeCell ref="AW100:BA100"/>
    <mergeCell ref="AW101:BA101"/>
    <mergeCell ref="AW102:BA102"/>
    <mergeCell ref="AW94:BA94"/>
    <mergeCell ref="AW95:BA95"/>
    <mergeCell ref="AW96:BA96"/>
    <mergeCell ref="AW97:BA97"/>
    <mergeCell ref="AW98:BA98"/>
    <mergeCell ref="AW99:BA99"/>
    <mergeCell ref="AK94:AO94"/>
    <mergeCell ref="AK95:AO95"/>
    <mergeCell ref="AK96:AO96"/>
    <mergeCell ref="AK97:AO97"/>
    <mergeCell ref="AK98:AO98"/>
    <mergeCell ref="AK99:AO99"/>
    <mergeCell ref="X65:AC66"/>
    <mergeCell ref="X53:AC53"/>
    <mergeCell ref="X68:AC68"/>
    <mergeCell ref="X55:AC55"/>
    <mergeCell ref="X58:AC59"/>
    <mergeCell ref="W112:AB112"/>
    <mergeCell ref="AG97:AJ97"/>
    <mergeCell ref="AG98:AJ98"/>
    <mergeCell ref="AG99:AJ99"/>
    <mergeCell ref="AG100:AJ100"/>
    <mergeCell ref="W96:AA96"/>
    <mergeCell ref="W97:AA97"/>
    <mergeCell ref="W98:AA98"/>
    <mergeCell ref="W99:AA99"/>
    <mergeCell ref="W90:AA90"/>
    <mergeCell ref="W91:AA91"/>
    <mergeCell ref="W92:AA92"/>
    <mergeCell ref="W93:AA93"/>
    <mergeCell ref="W94:AA94"/>
    <mergeCell ref="W95:AA95"/>
    <mergeCell ref="AD111:AK111"/>
    <mergeCell ref="AG101:AJ101"/>
    <mergeCell ref="W100:AA100"/>
    <mergeCell ref="W101:AA101"/>
    <mergeCell ref="AF39:AN39"/>
    <mergeCell ref="P65:U66"/>
    <mergeCell ref="P67:U67"/>
    <mergeCell ref="X61:AC61"/>
    <mergeCell ref="P42:U42"/>
    <mergeCell ref="P88:S88"/>
    <mergeCell ref="P75:U75"/>
    <mergeCell ref="AG53:AN53"/>
    <mergeCell ref="AG54:AN54"/>
    <mergeCell ref="AG55:AN55"/>
    <mergeCell ref="AG58:AN59"/>
    <mergeCell ref="X60:AC60"/>
    <mergeCell ref="X67:AC67"/>
    <mergeCell ref="AF40:AN40"/>
    <mergeCell ref="AF41:AN41"/>
    <mergeCell ref="AF42:AN42"/>
    <mergeCell ref="AG60:AN60"/>
    <mergeCell ref="AG61:AN61"/>
    <mergeCell ref="AF45:AN45"/>
    <mergeCell ref="AF46:AN46"/>
    <mergeCell ref="AF47:AN48"/>
    <mergeCell ref="W43:AC43"/>
    <mergeCell ref="W42:AC42"/>
    <mergeCell ref="W41:AC41"/>
    <mergeCell ref="AM116:AS116"/>
    <mergeCell ref="AD116:AK116"/>
    <mergeCell ref="AD117:AK117"/>
    <mergeCell ref="W109:AB109"/>
    <mergeCell ref="W110:AB110"/>
    <mergeCell ref="AQ100:AU100"/>
    <mergeCell ref="AQ101:AU101"/>
    <mergeCell ref="AQ91:AU91"/>
    <mergeCell ref="AQ92:AU92"/>
    <mergeCell ref="AQ93:AU93"/>
    <mergeCell ref="AQ94:AU94"/>
    <mergeCell ref="AQ95:AU95"/>
    <mergeCell ref="AQ96:AU96"/>
    <mergeCell ref="AQ97:AU97"/>
    <mergeCell ref="AQ98:AU98"/>
    <mergeCell ref="AQ99:AU99"/>
    <mergeCell ref="W111:AB111"/>
    <mergeCell ref="AD112:AK112"/>
    <mergeCell ref="AM117:AS117"/>
    <mergeCell ref="AU116:AZ116"/>
    <mergeCell ref="AM112:AS112"/>
    <mergeCell ref="AM110:AS110"/>
    <mergeCell ref="AM111:AS111"/>
    <mergeCell ref="AU111:AZ111"/>
    <mergeCell ref="AM113:AS113"/>
    <mergeCell ref="AM114:AS114"/>
    <mergeCell ref="AM115:AS115"/>
    <mergeCell ref="AD113:AK113"/>
    <mergeCell ref="AD110:AK110"/>
    <mergeCell ref="AG91:AJ91"/>
    <mergeCell ref="AG92:AJ92"/>
    <mergeCell ref="AG93:AJ93"/>
    <mergeCell ref="AG94:AJ94"/>
    <mergeCell ref="AG95:AJ95"/>
    <mergeCell ref="AG96:AJ96"/>
    <mergeCell ref="AM109:AS109"/>
    <mergeCell ref="AQ102:AU102"/>
    <mergeCell ref="AU112:AZ112"/>
    <mergeCell ref="AW91:BA91"/>
    <mergeCell ref="AW92:BA92"/>
    <mergeCell ref="AW93:BA93"/>
    <mergeCell ref="AK91:AO91"/>
    <mergeCell ref="AK92:AO92"/>
    <mergeCell ref="AK93:AO93"/>
    <mergeCell ref="P121:U121"/>
    <mergeCell ref="P122:U122"/>
    <mergeCell ref="W121:AB121"/>
    <mergeCell ref="W122:AB122"/>
    <mergeCell ref="AD119:AK119"/>
    <mergeCell ref="AD114:AK114"/>
    <mergeCell ref="AD115:AK115"/>
    <mergeCell ref="W113:AB113"/>
    <mergeCell ref="W114:AB114"/>
    <mergeCell ref="P119:U119"/>
    <mergeCell ref="P120:U120"/>
    <mergeCell ref="W115:AB115"/>
    <mergeCell ref="W116:AB116"/>
    <mergeCell ref="W117:AB117"/>
    <mergeCell ref="P116:U116"/>
    <mergeCell ref="P117:U117"/>
    <mergeCell ref="P118:U118"/>
    <mergeCell ref="P113:U113"/>
    <mergeCell ref="P114:U114"/>
    <mergeCell ref="P115:U115"/>
    <mergeCell ref="AM122:AS122"/>
    <mergeCell ref="W118:AB118"/>
    <mergeCell ref="AD121:AK121"/>
    <mergeCell ref="AD122:AK123"/>
    <mergeCell ref="W119:AB119"/>
    <mergeCell ref="W120:AB120"/>
    <mergeCell ref="AM121:AS121"/>
    <mergeCell ref="AM120:AS120"/>
    <mergeCell ref="AD118:AK118"/>
    <mergeCell ref="AD120:AK120"/>
    <mergeCell ref="AM118:AS118"/>
    <mergeCell ref="AM119:AS119"/>
    <mergeCell ref="W159:AB160"/>
    <mergeCell ref="P137:U137"/>
    <mergeCell ref="P126:U127"/>
    <mergeCell ref="P130:U130"/>
    <mergeCell ref="P131:U131"/>
    <mergeCell ref="P132:U132"/>
    <mergeCell ref="P133:U133"/>
    <mergeCell ref="W157:AB158"/>
    <mergeCell ref="P136:U136"/>
    <mergeCell ref="P138:U138"/>
    <mergeCell ref="B129:G129"/>
    <mergeCell ref="I131:N131"/>
    <mergeCell ref="I132:N132"/>
    <mergeCell ref="I137:N137"/>
    <mergeCell ref="P129:U129"/>
    <mergeCell ref="B130:G130"/>
    <mergeCell ref="B131:G131"/>
    <mergeCell ref="B132:G132"/>
    <mergeCell ref="P134:U134"/>
    <mergeCell ref="P135:U135"/>
    <mergeCell ref="B134:G134"/>
    <mergeCell ref="B133:G133"/>
    <mergeCell ref="B136:G136"/>
    <mergeCell ref="B135:G135"/>
    <mergeCell ref="I133:N133"/>
    <mergeCell ref="I134:N134"/>
    <mergeCell ref="I135:N135"/>
    <mergeCell ref="I136:N136"/>
    <mergeCell ref="I129:N129"/>
    <mergeCell ref="I130:N130"/>
    <mergeCell ref="B102:G102"/>
    <mergeCell ref="B103:G103"/>
    <mergeCell ref="I109:N109"/>
    <mergeCell ref="B113:G113"/>
    <mergeCell ref="B114:G114"/>
    <mergeCell ref="B115:G115"/>
    <mergeCell ref="I102:N102"/>
    <mergeCell ref="I103:N103"/>
    <mergeCell ref="B116:G116"/>
    <mergeCell ref="B109:G109"/>
    <mergeCell ref="B110:G110"/>
    <mergeCell ref="B111:G111"/>
    <mergeCell ref="B112:G112"/>
    <mergeCell ref="I107:N107"/>
    <mergeCell ref="I113:N113"/>
    <mergeCell ref="I114:N114"/>
    <mergeCell ref="I115:N115"/>
    <mergeCell ref="I116:N116"/>
    <mergeCell ref="B5:M5"/>
    <mergeCell ref="X5:Z6"/>
    <mergeCell ref="X7:Z7"/>
    <mergeCell ref="B34:G34"/>
    <mergeCell ref="B35:G35"/>
    <mergeCell ref="P5:T6"/>
    <mergeCell ref="P7:T7"/>
    <mergeCell ref="P8:T8"/>
    <mergeCell ref="P17:T17"/>
    <mergeCell ref="P15:T15"/>
    <mergeCell ref="P16:T16"/>
    <mergeCell ref="U5:W6"/>
    <mergeCell ref="U7:W7"/>
    <mergeCell ref="P11:T11"/>
    <mergeCell ref="P12:T12"/>
    <mergeCell ref="P13:T13"/>
    <mergeCell ref="P14:T14"/>
    <mergeCell ref="P9:T9"/>
    <mergeCell ref="P10:T10"/>
    <mergeCell ref="I34:N34"/>
    <mergeCell ref="I35:N35"/>
    <mergeCell ref="W34:AC34"/>
    <mergeCell ref="P34:U34"/>
    <mergeCell ref="P18:T18"/>
    <mergeCell ref="P35:U35"/>
    <mergeCell ref="W35:AC35"/>
    <mergeCell ref="B101:G101"/>
    <mergeCell ref="B74:F74"/>
    <mergeCell ref="B75:F75"/>
    <mergeCell ref="B96:G96"/>
    <mergeCell ref="B97:G97"/>
    <mergeCell ref="B98:G98"/>
    <mergeCell ref="B99:G99"/>
    <mergeCell ref="B92:G92"/>
    <mergeCell ref="B93:G93"/>
    <mergeCell ref="B90:G90"/>
    <mergeCell ref="B68:F68"/>
    <mergeCell ref="I72:M73"/>
    <mergeCell ref="B95:G95"/>
    <mergeCell ref="B100:G100"/>
    <mergeCell ref="B94:G94"/>
    <mergeCell ref="B37:G37"/>
    <mergeCell ref="B38:G38"/>
    <mergeCell ref="B39:G39"/>
    <mergeCell ref="B61:F61"/>
    <mergeCell ref="B91:G91"/>
    <mergeCell ref="B72:F73"/>
    <mergeCell ref="P41:U41"/>
    <mergeCell ref="I46:N46"/>
    <mergeCell ref="P46:U46"/>
    <mergeCell ref="P43:U43"/>
    <mergeCell ref="I51:M52"/>
    <mergeCell ref="W40:AC40"/>
    <mergeCell ref="W39:AC39"/>
    <mergeCell ref="W38:AC38"/>
    <mergeCell ref="W37:AC37"/>
    <mergeCell ref="W36:AC36"/>
    <mergeCell ref="I45:N45"/>
    <mergeCell ref="P44:U44"/>
    <mergeCell ref="P45:U45"/>
    <mergeCell ref="W45:AC45"/>
    <mergeCell ref="I42:N42"/>
    <mergeCell ref="B36:G36"/>
    <mergeCell ref="P38:U38"/>
    <mergeCell ref="P39:U39"/>
    <mergeCell ref="P36:U36"/>
    <mergeCell ref="I36:N36"/>
    <mergeCell ref="I37:N37"/>
    <mergeCell ref="I38:N38"/>
    <mergeCell ref="I39:N39"/>
    <mergeCell ref="P37:U37"/>
    <mergeCell ref="B40:G40"/>
    <mergeCell ref="B41:G41"/>
    <mergeCell ref="I40:N40"/>
    <mergeCell ref="I41:N41"/>
    <mergeCell ref="B42:G42"/>
    <mergeCell ref="B43:G43"/>
    <mergeCell ref="P40:U40"/>
    <mergeCell ref="W46:AC46"/>
    <mergeCell ref="P54:U54"/>
    <mergeCell ref="I43:N43"/>
    <mergeCell ref="I44:N44"/>
    <mergeCell ref="I47:N47"/>
    <mergeCell ref="X54:AC54"/>
    <mergeCell ref="P51:U52"/>
    <mergeCell ref="X51:AC51"/>
    <mergeCell ref="P47:U47"/>
    <mergeCell ref="B48:G48"/>
    <mergeCell ref="B47:G47"/>
    <mergeCell ref="B44:G44"/>
    <mergeCell ref="B45:G45"/>
    <mergeCell ref="B46:G46"/>
    <mergeCell ref="B51:F52"/>
    <mergeCell ref="W44:AC44"/>
    <mergeCell ref="W47:AC48"/>
    <mergeCell ref="I53:M53"/>
    <mergeCell ref="P53:U53"/>
    <mergeCell ref="P61:U61"/>
    <mergeCell ref="I74:M74"/>
    <mergeCell ref="I54:M54"/>
    <mergeCell ref="I61:M61"/>
    <mergeCell ref="I58:M59"/>
    <mergeCell ref="I60:M60"/>
    <mergeCell ref="B65:F66"/>
    <mergeCell ref="B67:F67"/>
    <mergeCell ref="I65:M66"/>
    <mergeCell ref="I67:M67"/>
    <mergeCell ref="B53:F53"/>
    <mergeCell ref="P58:U59"/>
    <mergeCell ref="P60:U60"/>
    <mergeCell ref="B58:F59"/>
    <mergeCell ref="B60:F60"/>
    <mergeCell ref="B54:F54"/>
    <mergeCell ref="P72:U73"/>
    <mergeCell ref="P74:U74"/>
    <mergeCell ref="P68:U68"/>
    <mergeCell ref="I92:N92"/>
    <mergeCell ref="P90:S91"/>
    <mergeCell ref="I68:M68"/>
    <mergeCell ref="I75:M75"/>
    <mergeCell ref="I96:N96"/>
    <mergeCell ref="I97:N97"/>
    <mergeCell ref="I98:N98"/>
    <mergeCell ref="I99:N99"/>
    <mergeCell ref="I95:N95"/>
    <mergeCell ref="I90:N90"/>
    <mergeCell ref="I91:N91"/>
    <mergeCell ref="I93:N93"/>
    <mergeCell ref="I94:N94"/>
    <mergeCell ref="P96:S97"/>
    <mergeCell ref="P94:S94"/>
    <mergeCell ref="I100:N100"/>
    <mergeCell ref="I101:N101"/>
    <mergeCell ref="P109:U109"/>
    <mergeCell ref="P110:U110"/>
    <mergeCell ref="P111:U111"/>
    <mergeCell ref="P112:U112"/>
    <mergeCell ref="I110:N110"/>
    <mergeCell ref="I111:N111"/>
    <mergeCell ref="I112:N112"/>
    <mergeCell ref="P102:S103"/>
    <mergeCell ref="P100:S100"/>
    <mergeCell ref="I117:N117"/>
    <mergeCell ref="B126:G127"/>
    <mergeCell ref="B122:G122"/>
    <mergeCell ref="I126:N127"/>
    <mergeCell ref="I120:N120"/>
    <mergeCell ref="I121:N121"/>
    <mergeCell ref="I122:N123"/>
    <mergeCell ref="B117:G117"/>
    <mergeCell ref="B118:G118"/>
    <mergeCell ref="B119:G119"/>
    <mergeCell ref="B120:G120"/>
    <mergeCell ref="B121:G121"/>
    <mergeCell ref="I119:N119"/>
    <mergeCell ref="I118:N118"/>
    <mergeCell ref="B142:G143"/>
    <mergeCell ref="I142:N143"/>
    <mergeCell ref="B141:G141"/>
    <mergeCell ref="B137:G137"/>
    <mergeCell ref="B138:G138"/>
    <mergeCell ref="B139:G139"/>
    <mergeCell ref="B140:G140"/>
    <mergeCell ref="P149:U149"/>
    <mergeCell ref="B152:G153"/>
    <mergeCell ref="I152:N153"/>
    <mergeCell ref="B147:G148"/>
    <mergeCell ref="B149:G149"/>
    <mergeCell ref="P139:U139"/>
    <mergeCell ref="P140:U140"/>
    <mergeCell ref="P141:U141"/>
    <mergeCell ref="P142:U143"/>
    <mergeCell ref="I138:N138"/>
    <mergeCell ref="I139:N139"/>
    <mergeCell ref="I140:N140"/>
    <mergeCell ref="I141:N141"/>
    <mergeCell ref="I157:N158"/>
    <mergeCell ref="I159:N160"/>
    <mergeCell ref="P157:U158"/>
    <mergeCell ref="P159:U160"/>
    <mergeCell ref="I147:N148"/>
    <mergeCell ref="I154:N154"/>
    <mergeCell ref="B154:G154"/>
    <mergeCell ref="B157:G158"/>
    <mergeCell ref="B159:G160"/>
    <mergeCell ref="P147:U148"/>
    <mergeCell ref="I149:N149"/>
    <mergeCell ref="BB111:BI111"/>
    <mergeCell ref="BK111:BQ111"/>
    <mergeCell ref="AU109:AZ109"/>
    <mergeCell ref="BB109:BI109"/>
    <mergeCell ref="BK109:BQ109"/>
    <mergeCell ref="AU110:AZ110"/>
    <mergeCell ref="BK110:BQ110"/>
    <mergeCell ref="BB110:BI110"/>
    <mergeCell ref="AG102:AJ102"/>
    <mergeCell ref="AK102:AO102"/>
    <mergeCell ref="AD109:AK109"/>
    <mergeCell ref="BB112:BI112"/>
    <mergeCell ref="BK112:BQ112"/>
    <mergeCell ref="AU113:AZ113"/>
    <mergeCell ref="BB113:BI113"/>
    <mergeCell ref="BK113:BQ113"/>
    <mergeCell ref="AU114:AZ114"/>
    <mergeCell ref="BB114:BI114"/>
    <mergeCell ref="BK114:BQ114"/>
    <mergeCell ref="AU115:AZ115"/>
    <mergeCell ref="BB115:BI115"/>
    <mergeCell ref="BK115:BQ115"/>
    <mergeCell ref="BB116:BI116"/>
    <mergeCell ref="BK116:BQ116"/>
    <mergeCell ref="AU117:AZ117"/>
    <mergeCell ref="BB117:BI117"/>
    <mergeCell ref="BK117:BQ117"/>
    <mergeCell ref="AU118:AZ118"/>
    <mergeCell ref="BB118:BI118"/>
    <mergeCell ref="BK118:BQ118"/>
    <mergeCell ref="AU119:AZ119"/>
    <mergeCell ref="BB119:BI119"/>
    <mergeCell ref="BK119:BQ119"/>
    <mergeCell ref="AU120:AZ120"/>
    <mergeCell ref="BB120:BI120"/>
    <mergeCell ref="BK120:BQ120"/>
    <mergeCell ref="AU121:AZ121"/>
    <mergeCell ref="BB121:BI121"/>
    <mergeCell ref="BK121:BQ121"/>
    <mergeCell ref="AU122:AZ122"/>
    <mergeCell ref="BB122:BI123"/>
    <mergeCell ref="BK122:BQ122"/>
    <mergeCell ref="AU3:AZ3"/>
    <mergeCell ref="BB3:BI3"/>
    <mergeCell ref="BK3:BQ3"/>
    <mergeCell ref="AU4:AZ4"/>
    <mergeCell ref="BB4:BI4"/>
    <mergeCell ref="BK4:BQ4"/>
    <mergeCell ref="AU5:AZ5"/>
    <mergeCell ref="BB5:BI5"/>
    <mergeCell ref="BK5:BQ5"/>
    <mergeCell ref="AU6:AZ6"/>
    <mergeCell ref="BB6:BI6"/>
    <mergeCell ref="BK6:BQ6"/>
    <mergeCell ref="AU7:AZ7"/>
    <mergeCell ref="BB7:BI7"/>
    <mergeCell ref="BK7:BQ7"/>
    <mergeCell ref="AU8:AZ8"/>
    <mergeCell ref="BB8:BI8"/>
    <mergeCell ref="BK8:BQ8"/>
    <mergeCell ref="AU9:AZ9"/>
    <mergeCell ref="BB9:BI9"/>
    <mergeCell ref="BK9:BQ9"/>
    <mergeCell ref="AU10:AZ10"/>
    <mergeCell ref="BB10:BI10"/>
    <mergeCell ref="BK10:BQ10"/>
    <mergeCell ref="AU11:AZ11"/>
    <mergeCell ref="BB11:BI11"/>
    <mergeCell ref="BK11:BQ11"/>
    <mergeCell ref="AK88:AO88"/>
    <mergeCell ref="AK89:AO89"/>
    <mergeCell ref="AG90:AJ90"/>
    <mergeCell ref="AK90:AO90"/>
    <mergeCell ref="AU15:AZ15"/>
    <mergeCell ref="BB15:BI15"/>
    <mergeCell ref="BK15:BQ15"/>
    <mergeCell ref="BB14:BI14"/>
    <mergeCell ref="BK14:BQ14"/>
    <mergeCell ref="AU16:AZ16"/>
    <mergeCell ref="BB16:BI17"/>
    <mergeCell ref="BK16:BQ16"/>
    <mergeCell ref="AU14:AZ14"/>
    <mergeCell ref="AQ90:AU90"/>
    <mergeCell ref="AQ88:AU88"/>
    <mergeCell ref="AQ89:AU89"/>
    <mergeCell ref="AF34:AN34"/>
    <mergeCell ref="AF35:AN35"/>
    <mergeCell ref="AF43:AN43"/>
    <mergeCell ref="AF44:AN44"/>
    <mergeCell ref="AG51:AL51"/>
    <mergeCell ref="AW88:BA88"/>
    <mergeCell ref="AW89:BA89"/>
    <mergeCell ref="AW90:BA90"/>
    <mergeCell ref="AF36:AN36"/>
    <mergeCell ref="AF37:AN37"/>
    <mergeCell ref="AF38:AN38"/>
    <mergeCell ref="AU12:AZ12"/>
    <mergeCell ref="BB12:BI12"/>
    <mergeCell ref="BK12:BQ12"/>
    <mergeCell ref="AU13:AZ13"/>
    <mergeCell ref="BB13:BI13"/>
    <mergeCell ref="BK13:BQ13"/>
  </mergeCells>
  <phoneticPr fontId="2"/>
  <pageMargins left="0.23622047244094491" right="0.23622047244094491" top="0.35433070866141736" bottom="0.35433070866141736" header="0.31496062992125984" footer="0.31496062992125984"/>
  <pageSetup paperSize="9" fitToHeight="0" orientation="landscape" horizontalDpi="300" verticalDpi="300" r:id="rId1"/>
  <headerFooter alignWithMargins="0">
    <oddHeader>&amp;R&amp;F</oddHeader>
  </headerFooter>
  <rowBreaks count="2" manualBreakCount="2">
    <brk id="49"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7"/>
  <sheetViews>
    <sheetView view="pageBreakPreview" zoomScale="85" zoomScaleNormal="100" zoomScaleSheetLayoutView="85" workbookViewId="0">
      <selection activeCell="D30" sqref="D30:E30"/>
    </sheetView>
  </sheetViews>
  <sheetFormatPr defaultRowHeight="13.5" x14ac:dyDescent="0.15"/>
  <cols>
    <col min="1" max="1" width="23.5" style="80" bestFit="1" customWidth="1"/>
    <col min="2" max="2" width="9" style="80"/>
    <col min="3" max="3" width="11.75" style="80" bestFit="1" customWidth="1"/>
    <col min="4" max="4" width="3.375" style="80" bestFit="1" customWidth="1"/>
    <col min="5" max="5" width="11.75" style="80" bestFit="1" customWidth="1"/>
    <col min="6" max="6" width="1.125" style="80" hidden="1" customWidth="1"/>
    <col min="7" max="7" width="9.375" style="80" customWidth="1"/>
    <col min="8" max="8" width="4.75" style="80" customWidth="1"/>
    <col min="9" max="9" width="4.875" style="80" bestFit="1" customWidth="1"/>
    <col min="10" max="10" width="3.375" style="80" bestFit="1" customWidth="1"/>
    <col min="11" max="11" width="9.25" style="80" bestFit="1" customWidth="1"/>
    <col min="12" max="12" width="2.625" style="80" hidden="1" customWidth="1"/>
    <col min="13" max="13" width="10.75" style="80" bestFit="1" customWidth="1"/>
    <col min="14" max="16384" width="9" style="80"/>
  </cols>
  <sheetData>
    <row r="1" spans="1:13" x14ac:dyDescent="0.15">
      <c r="A1" s="90" t="s">
        <v>158</v>
      </c>
      <c r="C1" s="594" t="s">
        <v>152</v>
      </c>
      <c r="D1" s="595"/>
      <c r="E1" s="595"/>
      <c r="F1" s="87"/>
      <c r="G1" s="596" t="s">
        <v>153</v>
      </c>
      <c r="H1" s="595"/>
      <c r="I1" s="595"/>
      <c r="J1" s="595"/>
      <c r="K1" s="595"/>
      <c r="L1" s="87"/>
      <c r="M1" s="112" t="s">
        <v>157</v>
      </c>
    </row>
    <row r="2" spans="1:13" ht="14.25" thickBot="1" x14ac:dyDescent="0.2">
      <c r="A2" s="86">
        <f>国保税!$F$29</f>
        <v>0</v>
      </c>
      <c r="C2" s="89"/>
      <c r="D2" s="83" t="s">
        <v>215</v>
      </c>
      <c r="E2" s="83">
        <v>650999</v>
      </c>
      <c r="F2" s="82"/>
      <c r="G2" s="82">
        <v>0</v>
      </c>
      <c r="H2" s="83"/>
      <c r="I2" s="83"/>
      <c r="J2" s="83"/>
      <c r="K2" s="83"/>
      <c r="L2" s="82"/>
      <c r="M2" s="113">
        <f>IF(A2&gt;E2,0,G2)</f>
        <v>0</v>
      </c>
    </row>
    <row r="3" spans="1:13" ht="14.25" thickBot="1" x14ac:dyDescent="0.2">
      <c r="C3" s="89">
        <v>651000</v>
      </c>
      <c r="D3" s="83" t="s">
        <v>215</v>
      </c>
      <c r="E3" s="83">
        <v>1899999</v>
      </c>
      <c r="F3" s="82"/>
      <c r="G3" s="82" t="s">
        <v>154</v>
      </c>
      <c r="H3" s="83"/>
      <c r="I3" s="83"/>
      <c r="J3" s="83" t="s">
        <v>156</v>
      </c>
      <c r="K3" s="83">
        <v>650000</v>
      </c>
      <c r="L3" s="82"/>
      <c r="M3" s="113">
        <f>IF(OR(A2&lt;C3,A2&gt;E3),0,A2-K3)</f>
        <v>0</v>
      </c>
    </row>
    <row r="4" spans="1:13" x14ac:dyDescent="0.15">
      <c r="A4" s="90" t="s">
        <v>159</v>
      </c>
      <c r="C4" s="89">
        <v>1900000</v>
      </c>
      <c r="D4" s="83" t="s">
        <v>215</v>
      </c>
      <c r="E4" s="83">
        <v>3599999</v>
      </c>
      <c r="F4" s="82"/>
      <c r="G4" s="82" t="s">
        <v>154</v>
      </c>
      <c r="H4" s="83" t="s">
        <v>219</v>
      </c>
      <c r="I4" s="84">
        <v>0.7</v>
      </c>
      <c r="J4" s="83" t="s">
        <v>218</v>
      </c>
      <c r="K4" s="83">
        <v>80000</v>
      </c>
      <c r="L4" s="82"/>
      <c r="M4" s="113">
        <f>IF(OR(A2&lt;C4,A2&gt;E4),0,ROUNDDOWN(A2/4000,0)*4000*I4-K4)</f>
        <v>0</v>
      </c>
    </row>
    <row r="5" spans="1:13" ht="14.25" thickBot="1" x14ac:dyDescent="0.2">
      <c r="A5" s="86">
        <f>ROUNDDOWN(SUM(M2:M7),0)</f>
        <v>0</v>
      </c>
      <c r="C5" s="89">
        <v>3600000</v>
      </c>
      <c r="D5" s="83" t="s">
        <v>215</v>
      </c>
      <c r="E5" s="83">
        <v>6599999</v>
      </c>
      <c r="F5" s="82"/>
      <c r="G5" s="82" t="s">
        <v>154</v>
      </c>
      <c r="H5" s="83" t="s">
        <v>220</v>
      </c>
      <c r="I5" s="84">
        <v>0.8</v>
      </c>
      <c r="J5" s="83" t="s">
        <v>218</v>
      </c>
      <c r="K5" s="83">
        <v>440000</v>
      </c>
      <c r="L5" s="82"/>
      <c r="M5" s="113">
        <f>IF(OR(A2&lt;C5,A2&gt;E5),0,ROUNDDOWN(A2/4000,0)*4000*I5-K5)</f>
        <v>0</v>
      </c>
    </row>
    <row r="6" spans="1:13" x14ac:dyDescent="0.15">
      <c r="C6" s="89">
        <v>6600000</v>
      </c>
      <c r="D6" s="83" t="s">
        <v>215</v>
      </c>
      <c r="E6" s="83">
        <v>8499999</v>
      </c>
      <c r="F6" s="82"/>
      <c r="G6" s="82" t="s">
        <v>154</v>
      </c>
      <c r="H6" s="83" t="s">
        <v>216</v>
      </c>
      <c r="I6" s="84">
        <v>0.9</v>
      </c>
      <c r="J6" s="83" t="s">
        <v>217</v>
      </c>
      <c r="K6" s="83">
        <v>1100000</v>
      </c>
      <c r="L6" s="82"/>
      <c r="M6" s="113">
        <f>IF(OR(A2&lt;C6,A2&gt;E6),0,A2*I6-K6)</f>
        <v>0</v>
      </c>
    </row>
    <row r="7" spans="1:13" ht="14.25" thickBot="1" x14ac:dyDescent="0.2">
      <c r="C7" s="101">
        <v>8500000</v>
      </c>
      <c r="D7" s="102" t="s">
        <v>215</v>
      </c>
      <c r="E7" s="102"/>
      <c r="F7" s="103"/>
      <c r="G7" s="103" t="s">
        <v>154</v>
      </c>
      <c r="H7" s="102"/>
      <c r="I7" s="104"/>
      <c r="J7" s="102" t="s">
        <v>217</v>
      </c>
      <c r="K7" s="102">
        <v>1950000</v>
      </c>
      <c r="L7" s="103"/>
      <c r="M7" s="139">
        <f>IF(A2&lt;C7,0,A2-K7)</f>
        <v>0</v>
      </c>
    </row>
    <row r="8" spans="1:13" x14ac:dyDescent="0.15">
      <c r="C8" s="81"/>
      <c r="D8" s="81"/>
      <c r="E8" s="81"/>
      <c r="F8" s="81"/>
      <c r="G8" s="81"/>
      <c r="H8" s="81"/>
      <c r="I8" s="81"/>
      <c r="J8" s="81"/>
      <c r="K8" s="81"/>
      <c r="L8" s="81"/>
    </row>
    <row r="10" spans="1:13" x14ac:dyDescent="0.15">
      <c r="E10" s="81"/>
    </row>
    <row r="12" spans="1:13" ht="14.25" thickBot="1" x14ac:dyDescent="0.2"/>
    <row r="13" spans="1:13" x14ac:dyDescent="0.15">
      <c r="A13" s="90" t="s">
        <v>160</v>
      </c>
      <c r="C13" s="594" t="s">
        <v>152</v>
      </c>
      <c r="D13" s="595"/>
      <c r="E13" s="597"/>
      <c r="F13" s="87"/>
      <c r="G13" s="595" t="s">
        <v>153</v>
      </c>
      <c r="H13" s="595"/>
      <c r="I13" s="595"/>
      <c r="J13" s="595"/>
      <c r="K13" s="595"/>
      <c r="L13" s="87"/>
      <c r="M13" s="112" t="s">
        <v>157</v>
      </c>
    </row>
    <row r="14" spans="1:13" ht="14.25" thickBot="1" x14ac:dyDescent="0.2">
      <c r="A14" s="86">
        <f>国保税!$F$30</f>
        <v>0</v>
      </c>
      <c r="C14" s="89"/>
      <c r="D14" s="83" t="s">
        <v>215</v>
      </c>
      <c r="E14" s="83">
        <v>650999</v>
      </c>
      <c r="F14" s="82"/>
      <c r="G14" s="82">
        <v>0</v>
      </c>
      <c r="H14" s="83"/>
      <c r="I14" s="83"/>
      <c r="J14" s="83"/>
      <c r="K14" s="83"/>
      <c r="L14" s="82"/>
      <c r="M14" s="113">
        <f>IF(A14&gt;E14,0,G14)</f>
        <v>0</v>
      </c>
    </row>
    <row r="15" spans="1:13" ht="14.25" thickBot="1" x14ac:dyDescent="0.2">
      <c r="A15" s="91"/>
      <c r="C15" s="89">
        <v>651000</v>
      </c>
      <c r="D15" s="83" t="s">
        <v>215</v>
      </c>
      <c r="E15" s="83">
        <v>1899999</v>
      </c>
      <c r="F15" s="82"/>
      <c r="G15" s="82" t="s">
        <v>154</v>
      </c>
      <c r="H15" s="83"/>
      <c r="I15" s="83"/>
      <c r="J15" s="83" t="s">
        <v>156</v>
      </c>
      <c r="K15" s="83">
        <v>650000</v>
      </c>
      <c r="L15" s="82"/>
      <c r="M15" s="113">
        <f>IF(OR(A14&lt;C15,A14&gt;E15),0,A14-K15)</f>
        <v>0</v>
      </c>
    </row>
    <row r="16" spans="1:13" x14ac:dyDescent="0.15">
      <c r="A16" s="90" t="s">
        <v>161</v>
      </c>
      <c r="C16" s="89">
        <v>1900000</v>
      </c>
      <c r="D16" s="83" t="s">
        <v>215</v>
      </c>
      <c r="E16" s="83">
        <v>3599999</v>
      </c>
      <c r="F16" s="82"/>
      <c r="G16" s="82" t="s">
        <v>154</v>
      </c>
      <c r="H16" s="83" t="s">
        <v>155</v>
      </c>
      <c r="I16" s="84">
        <v>0.7</v>
      </c>
      <c r="J16" s="83" t="s">
        <v>218</v>
      </c>
      <c r="K16" s="83">
        <v>80000</v>
      </c>
      <c r="L16" s="82"/>
      <c r="M16" s="113">
        <f>IF(OR(A14&lt;C16,A14&gt;E16),0,ROUNDDOWN(A14/4000,0)*4000*I16-K16)</f>
        <v>0</v>
      </c>
    </row>
    <row r="17" spans="1:13" ht="14.25" thickBot="1" x14ac:dyDescent="0.2">
      <c r="A17" s="86">
        <f>ROUNDDOWN(SUM(M14:M19),0)</f>
        <v>0</v>
      </c>
      <c r="C17" s="89">
        <v>3600000</v>
      </c>
      <c r="D17" s="83" t="s">
        <v>215</v>
      </c>
      <c r="E17" s="83">
        <v>6599999</v>
      </c>
      <c r="F17" s="82"/>
      <c r="G17" s="82" t="s">
        <v>154</v>
      </c>
      <c r="H17" s="83" t="s">
        <v>155</v>
      </c>
      <c r="I17" s="84">
        <v>0.8</v>
      </c>
      <c r="J17" s="83" t="s">
        <v>218</v>
      </c>
      <c r="K17" s="83">
        <v>440000</v>
      </c>
      <c r="L17" s="82"/>
      <c r="M17" s="113">
        <f>IF(OR(A14&lt;C17,A14&gt;E17),0,ROUNDDOWN(A14/4000,0)*4000*I17-K17)</f>
        <v>0</v>
      </c>
    </row>
    <row r="18" spans="1:13" x14ac:dyDescent="0.15">
      <c r="C18" s="89">
        <v>6600000</v>
      </c>
      <c r="D18" s="83" t="s">
        <v>215</v>
      </c>
      <c r="E18" s="83">
        <v>8499999</v>
      </c>
      <c r="F18" s="82"/>
      <c r="G18" s="82" t="s">
        <v>154</v>
      </c>
      <c r="H18" s="83" t="s">
        <v>216</v>
      </c>
      <c r="I18" s="84">
        <v>0.9</v>
      </c>
      <c r="J18" s="83" t="s">
        <v>217</v>
      </c>
      <c r="K18" s="83">
        <v>1100000</v>
      </c>
      <c r="L18" s="82"/>
      <c r="M18" s="113">
        <f>IF(OR(A14&lt;C18,A14&gt;E18),0,A14*I18-K18)</f>
        <v>0</v>
      </c>
    </row>
    <row r="19" spans="1:13" ht="14.25" thickBot="1" x14ac:dyDescent="0.2">
      <c r="C19" s="101">
        <v>8500000</v>
      </c>
      <c r="D19" s="102" t="s">
        <v>215</v>
      </c>
      <c r="E19" s="102"/>
      <c r="F19" s="103"/>
      <c r="G19" s="103" t="s">
        <v>154</v>
      </c>
      <c r="H19" s="102"/>
      <c r="I19" s="104"/>
      <c r="J19" s="102" t="s">
        <v>217</v>
      </c>
      <c r="K19" s="102">
        <v>1950000</v>
      </c>
      <c r="L19" s="103"/>
      <c r="M19" s="139">
        <f>IF(A14&lt;C19,0,A14-K19)</f>
        <v>0</v>
      </c>
    </row>
    <row r="24" spans="1:13" ht="14.25" thickBot="1" x14ac:dyDescent="0.2"/>
    <row r="25" spans="1:13" x14ac:dyDescent="0.15">
      <c r="A25" s="90" t="s">
        <v>162</v>
      </c>
      <c r="C25" s="594" t="s">
        <v>152</v>
      </c>
      <c r="D25" s="595"/>
      <c r="E25" s="595"/>
      <c r="F25" s="87"/>
      <c r="G25" s="596" t="s">
        <v>153</v>
      </c>
      <c r="H25" s="595"/>
      <c r="I25" s="595"/>
      <c r="J25" s="595"/>
      <c r="K25" s="595"/>
      <c r="L25" s="87"/>
      <c r="M25" s="112" t="s">
        <v>157</v>
      </c>
    </row>
    <row r="26" spans="1:13" ht="14.25" thickBot="1" x14ac:dyDescent="0.2">
      <c r="A26" s="86">
        <f>国保税!$F$31</f>
        <v>0</v>
      </c>
      <c r="C26" s="89"/>
      <c r="D26" s="83" t="s">
        <v>215</v>
      </c>
      <c r="E26" s="83">
        <v>650999</v>
      </c>
      <c r="F26" s="82"/>
      <c r="G26" s="82">
        <v>0</v>
      </c>
      <c r="H26" s="83"/>
      <c r="I26" s="83"/>
      <c r="J26" s="83"/>
      <c r="K26" s="83"/>
      <c r="L26" s="82"/>
      <c r="M26" s="113">
        <f>IF(A26&gt;E26,0,G26)</f>
        <v>0</v>
      </c>
    </row>
    <row r="27" spans="1:13" ht="14.25" thickBot="1" x14ac:dyDescent="0.2">
      <c r="A27" s="92"/>
      <c r="C27" s="89">
        <v>651000</v>
      </c>
      <c r="D27" s="83" t="s">
        <v>215</v>
      </c>
      <c r="E27" s="83">
        <v>1899999</v>
      </c>
      <c r="F27" s="82"/>
      <c r="G27" s="82" t="s">
        <v>154</v>
      </c>
      <c r="H27" s="83"/>
      <c r="I27" s="83"/>
      <c r="J27" s="83" t="s">
        <v>156</v>
      </c>
      <c r="K27" s="83">
        <v>650000</v>
      </c>
      <c r="L27" s="82"/>
      <c r="M27" s="113">
        <f>IF(OR(A26&lt;C27,A26&gt;E27),0,A26-K27)</f>
        <v>0</v>
      </c>
    </row>
    <row r="28" spans="1:13" x14ac:dyDescent="0.15">
      <c r="A28" s="90" t="s">
        <v>163</v>
      </c>
      <c r="C28" s="89">
        <v>1900000</v>
      </c>
      <c r="D28" s="83" t="s">
        <v>215</v>
      </c>
      <c r="E28" s="83">
        <v>3599999</v>
      </c>
      <c r="F28" s="82"/>
      <c r="G28" s="82" t="s">
        <v>154</v>
      </c>
      <c r="H28" s="83" t="s">
        <v>155</v>
      </c>
      <c r="I28" s="84">
        <v>0.7</v>
      </c>
      <c r="J28" s="83" t="s">
        <v>218</v>
      </c>
      <c r="K28" s="83">
        <v>80000</v>
      </c>
      <c r="L28" s="82"/>
      <c r="M28" s="113">
        <f>IF(OR(A26&lt;C28,A26&gt;E28),0,ROUNDDOWN(A26/4000,0)*4000*I28-K28)</f>
        <v>0</v>
      </c>
    </row>
    <row r="29" spans="1:13" ht="14.25" thickBot="1" x14ac:dyDescent="0.2">
      <c r="A29" s="86">
        <f>ROUNDDOWN(SUM(M26:M31),0)</f>
        <v>0</v>
      </c>
      <c r="C29" s="89">
        <v>3600000</v>
      </c>
      <c r="D29" s="83" t="s">
        <v>215</v>
      </c>
      <c r="E29" s="83">
        <v>6599999</v>
      </c>
      <c r="F29" s="82"/>
      <c r="G29" s="82" t="s">
        <v>154</v>
      </c>
      <c r="H29" s="83" t="s">
        <v>155</v>
      </c>
      <c r="I29" s="84">
        <v>0.8</v>
      </c>
      <c r="J29" s="83" t="s">
        <v>218</v>
      </c>
      <c r="K29" s="83">
        <v>440000</v>
      </c>
      <c r="L29" s="82"/>
      <c r="M29" s="113">
        <f>IF(OR(A26&lt;C29,A26&gt;E29),0,ROUNDDOWN(A26/4000,0)*4000*I29-K29)</f>
        <v>0</v>
      </c>
    </row>
    <row r="30" spans="1:13" x14ac:dyDescent="0.15">
      <c r="C30" s="89">
        <v>6600000</v>
      </c>
      <c r="D30" s="83" t="s">
        <v>215</v>
      </c>
      <c r="E30" s="83">
        <v>8499999</v>
      </c>
      <c r="F30" s="82"/>
      <c r="G30" s="82" t="s">
        <v>154</v>
      </c>
      <c r="H30" s="83" t="s">
        <v>216</v>
      </c>
      <c r="I30" s="84">
        <v>0.9</v>
      </c>
      <c r="J30" s="83" t="s">
        <v>217</v>
      </c>
      <c r="K30" s="83">
        <v>1100000</v>
      </c>
      <c r="L30" s="82"/>
      <c r="M30" s="113">
        <f>IF(OR(A26&lt;C30,A26&gt;E30),0,A26*I30-K30)</f>
        <v>0</v>
      </c>
    </row>
    <row r="31" spans="1:13" ht="14.25" thickBot="1" x14ac:dyDescent="0.2">
      <c r="C31" s="101">
        <v>8500000</v>
      </c>
      <c r="D31" s="102" t="s">
        <v>215</v>
      </c>
      <c r="E31" s="102"/>
      <c r="F31" s="103"/>
      <c r="G31" s="103" t="s">
        <v>154</v>
      </c>
      <c r="H31" s="102"/>
      <c r="I31" s="104"/>
      <c r="J31" s="102" t="s">
        <v>217</v>
      </c>
      <c r="K31" s="102">
        <v>1950000</v>
      </c>
      <c r="L31" s="103"/>
      <c r="M31" s="139">
        <f>IF(A26&lt;C31,0,A26-K31)</f>
        <v>0</v>
      </c>
    </row>
    <row r="36" spans="1:13" ht="14.25" thickBot="1" x14ac:dyDescent="0.2"/>
    <row r="37" spans="1:13" x14ac:dyDescent="0.15">
      <c r="A37" s="90" t="s">
        <v>164</v>
      </c>
      <c r="C37" s="594" t="s">
        <v>152</v>
      </c>
      <c r="D37" s="595"/>
      <c r="E37" s="595"/>
      <c r="F37" s="87"/>
      <c r="G37" s="596" t="s">
        <v>153</v>
      </c>
      <c r="H37" s="595"/>
      <c r="I37" s="595"/>
      <c r="J37" s="595"/>
      <c r="K37" s="595"/>
      <c r="L37" s="87"/>
      <c r="M37" s="112" t="s">
        <v>157</v>
      </c>
    </row>
    <row r="38" spans="1:13" ht="14.25" thickBot="1" x14ac:dyDescent="0.2">
      <c r="A38" s="86">
        <f>国保税!$F$32</f>
        <v>0</v>
      </c>
      <c r="C38" s="89"/>
      <c r="D38" s="83" t="s">
        <v>215</v>
      </c>
      <c r="E38" s="83">
        <v>650999</v>
      </c>
      <c r="F38" s="82"/>
      <c r="G38" s="82">
        <v>0</v>
      </c>
      <c r="H38" s="83"/>
      <c r="I38" s="83"/>
      <c r="J38" s="83"/>
      <c r="K38" s="83"/>
      <c r="L38" s="82"/>
      <c r="M38" s="113">
        <f>IF(A38&gt;E38,0,G38)</f>
        <v>0</v>
      </c>
    </row>
    <row r="39" spans="1:13" ht="14.25" thickBot="1" x14ac:dyDescent="0.2">
      <c r="C39" s="89">
        <v>651000</v>
      </c>
      <c r="D39" s="83" t="s">
        <v>215</v>
      </c>
      <c r="E39" s="83">
        <v>1899999</v>
      </c>
      <c r="F39" s="82"/>
      <c r="G39" s="82" t="s">
        <v>154</v>
      </c>
      <c r="H39" s="83"/>
      <c r="I39" s="83"/>
      <c r="J39" s="83" t="s">
        <v>156</v>
      </c>
      <c r="K39" s="83">
        <v>650000</v>
      </c>
      <c r="L39" s="82"/>
      <c r="M39" s="113">
        <f>IF(OR(A38&lt;C39,A38&gt;E39),0,A38-K39)</f>
        <v>0</v>
      </c>
    </row>
    <row r="40" spans="1:13" x14ac:dyDescent="0.15">
      <c r="A40" s="90" t="s">
        <v>165</v>
      </c>
      <c r="C40" s="89">
        <v>1900000</v>
      </c>
      <c r="D40" s="83" t="s">
        <v>215</v>
      </c>
      <c r="E40" s="83">
        <v>3599999</v>
      </c>
      <c r="F40" s="82"/>
      <c r="G40" s="82" t="s">
        <v>154</v>
      </c>
      <c r="H40" s="83" t="s">
        <v>155</v>
      </c>
      <c r="I40" s="84">
        <v>0.7</v>
      </c>
      <c r="J40" s="83" t="s">
        <v>218</v>
      </c>
      <c r="K40" s="83">
        <v>80000</v>
      </c>
      <c r="L40" s="82"/>
      <c r="M40" s="113">
        <f>IF(OR(A38&lt;C40,A38&gt;E40),0,ROUNDDOWN(A38/4000,0)*4000*I40-K40)</f>
        <v>0</v>
      </c>
    </row>
    <row r="41" spans="1:13" ht="14.25" thickBot="1" x14ac:dyDescent="0.2">
      <c r="A41" s="86">
        <f>ROUNDDOWN(SUM(M38:M43),0)</f>
        <v>0</v>
      </c>
      <c r="C41" s="89">
        <v>3600000</v>
      </c>
      <c r="D41" s="83" t="s">
        <v>215</v>
      </c>
      <c r="E41" s="83">
        <v>6599999</v>
      </c>
      <c r="F41" s="82"/>
      <c r="G41" s="82" t="s">
        <v>154</v>
      </c>
      <c r="H41" s="83" t="s">
        <v>155</v>
      </c>
      <c r="I41" s="84">
        <v>0.8</v>
      </c>
      <c r="J41" s="83" t="s">
        <v>218</v>
      </c>
      <c r="K41" s="83">
        <v>440000</v>
      </c>
      <c r="L41" s="82"/>
      <c r="M41" s="113">
        <f>IF(OR(A38&lt;C41,A38&gt;E41),0,ROUNDDOWN(A38/4000,0)*4000*I41-K41)</f>
        <v>0</v>
      </c>
    </row>
    <row r="42" spans="1:13" x14ac:dyDescent="0.15">
      <c r="C42" s="89">
        <v>6600000</v>
      </c>
      <c r="D42" s="83" t="s">
        <v>215</v>
      </c>
      <c r="E42" s="83">
        <v>8499999</v>
      </c>
      <c r="F42" s="82"/>
      <c r="G42" s="82" t="s">
        <v>154</v>
      </c>
      <c r="H42" s="83" t="s">
        <v>216</v>
      </c>
      <c r="I42" s="84">
        <v>0.9</v>
      </c>
      <c r="J42" s="83" t="s">
        <v>217</v>
      </c>
      <c r="K42" s="83">
        <v>1100000</v>
      </c>
      <c r="L42" s="82"/>
      <c r="M42" s="113">
        <f>IF(OR(A38&lt;C42,A38&gt;E42),0,A38*I42-K42)</f>
        <v>0</v>
      </c>
    </row>
    <row r="43" spans="1:13" ht="14.25" thickBot="1" x14ac:dyDescent="0.2">
      <c r="C43" s="101">
        <v>8500000</v>
      </c>
      <c r="D43" s="102" t="s">
        <v>215</v>
      </c>
      <c r="E43" s="102"/>
      <c r="F43" s="103"/>
      <c r="G43" s="103" t="s">
        <v>154</v>
      </c>
      <c r="H43" s="102"/>
      <c r="I43" s="104"/>
      <c r="J43" s="102" t="s">
        <v>217</v>
      </c>
      <c r="K43" s="102">
        <v>1950000</v>
      </c>
      <c r="L43" s="103"/>
      <c r="M43" s="139">
        <f>IF(A38&lt;C43,0,A38-K43)</f>
        <v>0</v>
      </c>
    </row>
    <row r="48" spans="1:13" ht="14.25" thickBot="1" x14ac:dyDescent="0.2"/>
    <row r="49" spans="1:13" x14ac:dyDescent="0.15">
      <c r="A49" s="90" t="s">
        <v>166</v>
      </c>
      <c r="C49" s="594" t="s">
        <v>152</v>
      </c>
      <c r="D49" s="595"/>
      <c r="E49" s="595"/>
      <c r="F49" s="87"/>
      <c r="G49" s="596" t="s">
        <v>153</v>
      </c>
      <c r="H49" s="595"/>
      <c r="I49" s="595"/>
      <c r="J49" s="595"/>
      <c r="K49" s="595"/>
      <c r="L49" s="87"/>
      <c r="M49" s="112" t="s">
        <v>157</v>
      </c>
    </row>
    <row r="50" spans="1:13" ht="14.25" thickBot="1" x14ac:dyDescent="0.2">
      <c r="A50" s="86">
        <f>国保税!$F$33</f>
        <v>0</v>
      </c>
      <c r="C50" s="89"/>
      <c r="D50" s="83" t="s">
        <v>215</v>
      </c>
      <c r="E50" s="83">
        <v>650999</v>
      </c>
      <c r="F50" s="82"/>
      <c r="G50" s="82">
        <v>0</v>
      </c>
      <c r="H50" s="83"/>
      <c r="I50" s="83"/>
      <c r="J50" s="83"/>
      <c r="K50" s="83"/>
      <c r="L50" s="82"/>
      <c r="M50" s="113">
        <f>IF(A50&gt;E50,0,G50)</f>
        <v>0</v>
      </c>
    </row>
    <row r="51" spans="1:13" ht="14.25" thickBot="1" x14ac:dyDescent="0.2">
      <c r="C51" s="89">
        <v>651000</v>
      </c>
      <c r="D51" s="83" t="s">
        <v>215</v>
      </c>
      <c r="E51" s="83">
        <v>1899999</v>
      </c>
      <c r="F51" s="82"/>
      <c r="G51" s="82" t="s">
        <v>154</v>
      </c>
      <c r="H51" s="83"/>
      <c r="I51" s="83"/>
      <c r="J51" s="83" t="s">
        <v>156</v>
      </c>
      <c r="K51" s="83">
        <v>650000</v>
      </c>
      <c r="L51" s="82"/>
      <c r="M51" s="113">
        <f>IF(OR(A50&lt;C51,A50&gt;E51),0,A50-K51)</f>
        <v>0</v>
      </c>
    </row>
    <row r="52" spans="1:13" x14ac:dyDescent="0.15">
      <c r="A52" s="90" t="s">
        <v>167</v>
      </c>
      <c r="C52" s="89">
        <v>1900000</v>
      </c>
      <c r="D52" s="83" t="s">
        <v>215</v>
      </c>
      <c r="E52" s="83">
        <v>3599999</v>
      </c>
      <c r="F52" s="82"/>
      <c r="G52" s="82" t="s">
        <v>154</v>
      </c>
      <c r="H52" s="83" t="s">
        <v>155</v>
      </c>
      <c r="I52" s="84">
        <v>0.7</v>
      </c>
      <c r="J52" s="83" t="s">
        <v>218</v>
      </c>
      <c r="K52" s="83">
        <v>80000</v>
      </c>
      <c r="L52" s="82"/>
      <c r="M52" s="113">
        <f>IF(OR(A50&lt;C52,A50&gt;E52),0,ROUNDDOWN(A50/4000,0)*4000*I52-K52)</f>
        <v>0</v>
      </c>
    </row>
    <row r="53" spans="1:13" ht="14.25" thickBot="1" x14ac:dyDescent="0.2">
      <c r="A53" s="86">
        <f>ROUNDDOWN(SUM(M50:M55),0)</f>
        <v>0</v>
      </c>
      <c r="C53" s="89">
        <v>3600000</v>
      </c>
      <c r="D53" s="83" t="s">
        <v>215</v>
      </c>
      <c r="E53" s="83">
        <v>6599999</v>
      </c>
      <c r="F53" s="82"/>
      <c r="G53" s="82" t="s">
        <v>154</v>
      </c>
      <c r="H53" s="83" t="s">
        <v>155</v>
      </c>
      <c r="I53" s="84">
        <v>0.8</v>
      </c>
      <c r="J53" s="83" t="s">
        <v>218</v>
      </c>
      <c r="K53" s="83">
        <v>440000</v>
      </c>
      <c r="L53" s="82"/>
      <c r="M53" s="113">
        <f>IF(OR(A50&lt;C53,A50&gt;E53),0,ROUNDDOWN(A50/4000,0)*4000*I53-K53)</f>
        <v>0</v>
      </c>
    </row>
    <row r="54" spans="1:13" x14ac:dyDescent="0.15">
      <c r="C54" s="89">
        <v>6600000</v>
      </c>
      <c r="D54" s="83" t="s">
        <v>215</v>
      </c>
      <c r="E54" s="83">
        <v>8499999</v>
      </c>
      <c r="F54" s="82"/>
      <c r="G54" s="82" t="s">
        <v>154</v>
      </c>
      <c r="H54" s="83" t="s">
        <v>216</v>
      </c>
      <c r="I54" s="84">
        <v>0.9</v>
      </c>
      <c r="J54" s="83" t="s">
        <v>217</v>
      </c>
      <c r="K54" s="83">
        <v>1100000</v>
      </c>
      <c r="L54" s="82"/>
      <c r="M54" s="113">
        <f>IF(OR(A50&lt;C54,A50&gt;E54),0,A50*I54-K54)</f>
        <v>0</v>
      </c>
    </row>
    <row r="55" spans="1:13" ht="14.25" thickBot="1" x14ac:dyDescent="0.2">
      <c r="C55" s="101">
        <v>8500000</v>
      </c>
      <c r="D55" s="102" t="s">
        <v>215</v>
      </c>
      <c r="E55" s="102"/>
      <c r="F55" s="103"/>
      <c r="G55" s="103" t="s">
        <v>154</v>
      </c>
      <c r="H55" s="102"/>
      <c r="I55" s="104"/>
      <c r="J55" s="102" t="s">
        <v>217</v>
      </c>
      <c r="K55" s="102">
        <v>1950000</v>
      </c>
      <c r="L55" s="103"/>
      <c r="M55" s="139">
        <f>IF(A50&lt;C55,0,A50-K55)</f>
        <v>0</v>
      </c>
    </row>
    <row r="60" spans="1:13" ht="14.25" thickBot="1" x14ac:dyDescent="0.2">
      <c r="A60" s="91"/>
    </row>
    <row r="61" spans="1:13" x14ac:dyDescent="0.15">
      <c r="A61" s="90" t="s">
        <v>168</v>
      </c>
      <c r="C61" s="594" t="s">
        <v>152</v>
      </c>
      <c r="D61" s="595"/>
      <c r="E61" s="595"/>
      <c r="F61" s="87"/>
      <c r="G61" s="596" t="s">
        <v>153</v>
      </c>
      <c r="H61" s="595"/>
      <c r="I61" s="595"/>
      <c r="J61" s="595"/>
      <c r="K61" s="597"/>
      <c r="L61" s="87"/>
      <c r="M61" s="88" t="s">
        <v>157</v>
      </c>
    </row>
    <row r="62" spans="1:13" ht="14.25" thickBot="1" x14ac:dyDescent="0.2">
      <c r="A62" s="86">
        <f>国保税!$F$34</f>
        <v>0</v>
      </c>
      <c r="C62" s="89"/>
      <c r="D62" s="83" t="s">
        <v>215</v>
      </c>
      <c r="E62" s="83">
        <v>650999</v>
      </c>
      <c r="F62" s="82"/>
      <c r="G62" s="82">
        <v>0</v>
      </c>
      <c r="H62" s="83"/>
      <c r="I62" s="83"/>
      <c r="J62" s="83"/>
      <c r="K62" s="83"/>
      <c r="L62" s="82"/>
      <c r="M62" s="113">
        <f>IF(A62&gt;E62,0,G62)</f>
        <v>0</v>
      </c>
    </row>
    <row r="63" spans="1:13" ht="14.25" thickBot="1" x14ac:dyDescent="0.2">
      <c r="C63" s="89">
        <v>651000</v>
      </c>
      <c r="D63" s="83" t="s">
        <v>215</v>
      </c>
      <c r="E63" s="83">
        <v>1899999</v>
      </c>
      <c r="F63" s="82"/>
      <c r="G63" s="82" t="s">
        <v>154</v>
      </c>
      <c r="H63" s="83"/>
      <c r="I63" s="83"/>
      <c r="J63" s="83" t="s">
        <v>156</v>
      </c>
      <c r="K63" s="83">
        <v>650000</v>
      </c>
      <c r="L63" s="82"/>
      <c r="M63" s="113">
        <f>IF(OR(A62&lt;C63,A62&gt;E63),0,A62-K63)</f>
        <v>0</v>
      </c>
    </row>
    <row r="64" spans="1:13" x14ac:dyDescent="0.15">
      <c r="A64" s="90" t="s">
        <v>169</v>
      </c>
      <c r="C64" s="89">
        <v>1900000</v>
      </c>
      <c r="D64" s="83" t="s">
        <v>215</v>
      </c>
      <c r="E64" s="83">
        <v>3599999</v>
      </c>
      <c r="F64" s="82"/>
      <c r="G64" s="82" t="s">
        <v>154</v>
      </c>
      <c r="H64" s="83" t="s">
        <v>155</v>
      </c>
      <c r="I64" s="84">
        <v>0.7</v>
      </c>
      <c r="J64" s="83" t="s">
        <v>218</v>
      </c>
      <c r="K64" s="83">
        <v>80000</v>
      </c>
      <c r="L64" s="82"/>
      <c r="M64" s="113">
        <f>IF(OR(A62&lt;C64,A62&gt;E64),0,ROUNDDOWN(A62/4000,0)*4000*I64-K64)</f>
        <v>0</v>
      </c>
    </row>
    <row r="65" spans="1:13" ht="14.25" thickBot="1" x14ac:dyDescent="0.2">
      <c r="A65" s="86">
        <f>ROUNDDOWN(SUM(M62:M67),0)</f>
        <v>0</v>
      </c>
      <c r="C65" s="89">
        <v>3600000</v>
      </c>
      <c r="D65" s="83" t="s">
        <v>215</v>
      </c>
      <c r="E65" s="83">
        <v>6599999</v>
      </c>
      <c r="F65" s="82"/>
      <c r="G65" s="82" t="s">
        <v>154</v>
      </c>
      <c r="H65" s="83" t="s">
        <v>155</v>
      </c>
      <c r="I65" s="84">
        <v>0.8</v>
      </c>
      <c r="J65" s="83" t="s">
        <v>218</v>
      </c>
      <c r="K65" s="83">
        <v>440000</v>
      </c>
      <c r="L65" s="82"/>
      <c r="M65" s="113">
        <f>IF(OR(A62&lt;C65,A62&gt;E65),0,ROUNDDOWN(A62/4000,0)*4000*I65-K65)</f>
        <v>0</v>
      </c>
    </row>
    <row r="66" spans="1:13" x14ac:dyDescent="0.15">
      <c r="C66" s="89">
        <v>6600000</v>
      </c>
      <c r="D66" s="83" t="s">
        <v>215</v>
      </c>
      <c r="E66" s="83">
        <v>8499999</v>
      </c>
      <c r="F66" s="82"/>
      <c r="G66" s="82" t="s">
        <v>154</v>
      </c>
      <c r="H66" s="83" t="s">
        <v>216</v>
      </c>
      <c r="I66" s="84">
        <v>0.9</v>
      </c>
      <c r="J66" s="83" t="s">
        <v>217</v>
      </c>
      <c r="K66" s="83">
        <v>1100000</v>
      </c>
      <c r="L66" s="82"/>
      <c r="M66" s="113">
        <f>IF(OR(A62&lt;C66,A62&gt;E66),0,A62*I66-K66)</f>
        <v>0</v>
      </c>
    </row>
    <row r="67" spans="1:13" ht="14.25" thickBot="1" x14ac:dyDescent="0.2">
      <c r="C67" s="101">
        <v>8500000</v>
      </c>
      <c r="D67" s="102" t="s">
        <v>215</v>
      </c>
      <c r="E67" s="102"/>
      <c r="F67" s="103"/>
      <c r="G67" s="103" t="s">
        <v>154</v>
      </c>
      <c r="H67" s="102"/>
      <c r="I67" s="104"/>
      <c r="J67" s="102" t="s">
        <v>217</v>
      </c>
      <c r="K67" s="102">
        <v>1950000</v>
      </c>
      <c r="L67" s="103"/>
      <c r="M67" s="139">
        <f>IF(A62&lt;C67,0,A62-K67)</f>
        <v>0</v>
      </c>
    </row>
    <row r="72" spans="1:13" ht="14.25" thickBot="1" x14ac:dyDescent="0.2"/>
    <row r="73" spans="1:13" x14ac:dyDescent="0.15">
      <c r="A73" s="90" t="s">
        <v>170</v>
      </c>
      <c r="C73" s="594" t="s">
        <v>152</v>
      </c>
      <c r="D73" s="595"/>
      <c r="E73" s="595"/>
      <c r="F73" s="87"/>
      <c r="G73" s="596" t="s">
        <v>153</v>
      </c>
      <c r="H73" s="595"/>
      <c r="I73" s="595"/>
      <c r="J73" s="595"/>
      <c r="K73" s="597"/>
      <c r="L73" s="87"/>
      <c r="M73" s="88" t="s">
        <v>157</v>
      </c>
    </row>
    <row r="74" spans="1:13" ht="14.25" thickBot="1" x14ac:dyDescent="0.2">
      <c r="A74" s="86">
        <f>国保税!$F$35</f>
        <v>0</v>
      </c>
      <c r="C74" s="89"/>
      <c r="D74" s="83" t="s">
        <v>215</v>
      </c>
      <c r="E74" s="83">
        <v>650999</v>
      </c>
      <c r="F74" s="82"/>
      <c r="G74" s="82">
        <v>0</v>
      </c>
      <c r="H74" s="83"/>
      <c r="I74" s="83"/>
      <c r="J74" s="83"/>
      <c r="K74" s="83"/>
      <c r="L74" s="82"/>
      <c r="M74" s="113">
        <f>IF(A74&gt;E74,0,G74)</f>
        <v>0</v>
      </c>
    </row>
    <row r="75" spans="1:13" ht="14.25" thickBot="1" x14ac:dyDescent="0.2">
      <c r="C75" s="89">
        <v>651000</v>
      </c>
      <c r="D75" s="83" t="s">
        <v>215</v>
      </c>
      <c r="E75" s="83">
        <v>1899999</v>
      </c>
      <c r="F75" s="82"/>
      <c r="G75" s="82" t="s">
        <v>154</v>
      </c>
      <c r="H75" s="83"/>
      <c r="I75" s="83"/>
      <c r="J75" s="83" t="s">
        <v>156</v>
      </c>
      <c r="K75" s="83">
        <v>650000</v>
      </c>
      <c r="L75" s="82"/>
      <c r="M75" s="113">
        <f>IF(OR(A74&lt;C75,A74&gt;E75),0,A74-K75)</f>
        <v>0</v>
      </c>
    </row>
    <row r="76" spans="1:13" x14ac:dyDescent="0.15">
      <c r="A76" s="90" t="s">
        <v>171</v>
      </c>
      <c r="C76" s="89">
        <v>1900000</v>
      </c>
      <c r="D76" s="83" t="s">
        <v>215</v>
      </c>
      <c r="E76" s="83">
        <v>3599999</v>
      </c>
      <c r="F76" s="82"/>
      <c r="G76" s="82" t="s">
        <v>154</v>
      </c>
      <c r="H76" s="83" t="s">
        <v>155</v>
      </c>
      <c r="I76" s="84">
        <v>0.7</v>
      </c>
      <c r="J76" s="83" t="s">
        <v>218</v>
      </c>
      <c r="K76" s="83">
        <v>80000</v>
      </c>
      <c r="L76" s="82"/>
      <c r="M76" s="113">
        <f>IF(OR(A74&lt;C76,A74&gt;E76),0,ROUNDDOWN(A74/4000,0)*4000*I76-K76)</f>
        <v>0</v>
      </c>
    </row>
    <row r="77" spans="1:13" ht="14.25" thickBot="1" x14ac:dyDescent="0.2">
      <c r="A77" s="86">
        <f>ROUNDDOWN(SUM(M74:M79),0)</f>
        <v>0</v>
      </c>
      <c r="C77" s="89">
        <v>3600000</v>
      </c>
      <c r="D77" s="83" t="s">
        <v>215</v>
      </c>
      <c r="E77" s="83">
        <v>6599999</v>
      </c>
      <c r="F77" s="82"/>
      <c r="G77" s="82" t="s">
        <v>154</v>
      </c>
      <c r="H77" s="83" t="s">
        <v>155</v>
      </c>
      <c r="I77" s="84">
        <v>0.8</v>
      </c>
      <c r="J77" s="83" t="s">
        <v>218</v>
      </c>
      <c r="K77" s="83">
        <v>440000</v>
      </c>
      <c r="L77" s="82"/>
      <c r="M77" s="113">
        <f>IF(OR(A74&lt;C77,A74&gt;E77),0,ROUNDDOWN(A74/4000,0)*4000*I77-K77)</f>
        <v>0</v>
      </c>
    </row>
    <row r="78" spans="1:13" x14ac:dyDescent="0.15">
      <c r="C78" s="89">
        <v>6600000</v>
      </c>
      <c r="D78" s="83" t="s">
        <v>215</v>
      </c>
      <c r="E78" s="83">
        <v>8499999</v>
      </c>
      <c r="F78" s="82"/>
      <c r="G78" s="82" t="s">
        <v>154</v>
      </c>
      <c r="H78" s="83" t="s">
        <v>216</v>
      </c>
      <c r="I78" s="84">
        <v>0.9</v>
      </c>
      <c r="J78" s="83" t="s">
        <v>217</v>
      </c>
      <c r="K78" s="83">
        <v>1100000</v>
      </c>
      <c r="L78" s="82"/>
      <c r="M78" s="113">
        <f>IF(OR(A74&lt;C78,A74&gt;E78),0,A74*I78-K78)</f>
        <v>0</v>
      </c>
    </row>
    <row r="79" spans="1:13" ht="14.25" thickBot="1" x14ac:dyDescent="0.2">
      <c r="C79" s="101">
        <v>8500000</v>
      </c>
      <c r="D79" s="102" t="s">
        <v>215</v>
      </c>
      <c r="E79" s="102"/>
      <c r="F79" s="103"/>
      <c r="G79" s="103" t="s">
        <v>154</v>
      </c>
      <c r="H79" s="102"/>
      <c r="I79" s="104"/>
      <c r="J79" s="102" t="s">
        <v>217</v>
      </c>
      <c r="K79" s="102">
        <v>1950000</v>
      </c>
      <c r="L79" s="103"/>
      <c r="M79" s="139">
        <f>IF(A74&lt;C79,0,A74-K79)</f>
        <v>0</v>
      </c>
    </row>
    <row r="84" spans="1:13" ht="14.25" thickBot="1" x14ac:dyDescent="0.2"/>
    <row r="85" spans="1:13" x14ac:dyDescent="0.15">
      <c r="A85" s="90" t="s">
        <v>172</v>
      </c>
      <c r="C85" s="594" t="s">
        <v>152</v>
      </c>
      <c r="D85" s="595"/>
      <c r="E85" s="595"/>
      <c r="F85" s="87"/>
      <c r="G85" s="596" t="s">
        <v>153</v>
      </c>
      <c r="H85" s="595"/>
      <c r="I85" s="595"/>
      <c r="J85" s="595"/>
      <c r="K85" s="595"/>
      <c r="L85" s="87"/>
      <c r="M85" s="112" t="s">
        <v>157</v>
      </c>
    </row>
    <row r="86" spans="1:13" ht="14.25" thickBot="1" x14ac:dyDescent="0.2">
      <c r="A86" s="86">
        <f>国保税!$F$36</f>
        <v>0</v>
      </c>
      <c r="C86" s="89"/>
      <c r="D86" s="83" t="s">
        <v>215</v>
      </c>
      <c r="E86" s="83">
        <v>650999</v>
      </c>
      <c r="F86" s="82"/>
      <c r="G86" s="82">
        <v>0</v>
      </c>
      <c r="H86" s="83"/>
      <c r="I86" s="83"/>
      <c r="J86" s="83"/>
      <c r="K86" s="83"/>
      <c r="L86" s="82"/>
      <c r="M86" s="113">
        <f>IF(A86&gt;E86,0,G86)</f>
        <v>0</v>
      </c>
    </row>
    <row r="87" spans="1:13" ht="14.25" thickBot="1" x14ac:dyDescent="0.2">
      <c r="C87" s="89">
        <v>651000</v>
      </c>
      <c r="D87" s="83" t="s">
        <v>215</v>
      </c>
      <c r="E87" s="83">
        <v>1899999</v>
      </c>
      <c r="F87" s="82"/>
      <c r="G87" s="82" t="s">
        <v>154</v>
      </c>
      <c r="H87" s="83"/>
      <c r="I87" s="83"/>
      <c r="J87" s="83" t="s">
        <v>156</v>
      </c>
      <c r="K87" s="83">
        <v>650000</v>
      </c>
      <c r="L87" s="82"/>
      <c r="M87" s="113">
        <f>IF(OR(A86&lt;C87,A86&gt;E87),0,A86-K87)</f>
        <v>0</v>
      </c>
    </row>
    <row r="88" spans="1:13" x14ac:dyDescent="0.15">
      <c r="A88" s="90" t="s">
        <v>173</v>
      </c>
      <c r="C88" s="89">
        <v>1900000</v>
      </c>
      <c r="D88" s="83" t="s">
        <v>215</v>
      </c>
      <c r="E88" s="83">
        <v>3599999</v>
      </c>
      <c r="F88" s="82"/>
      <c r="G88" s="82" t="s">
        <v>154</v>
      </c>
      <c r="H88" s="83" t="s">
        <v>155</v>
      </c>
      <c r="I88" s="84">
        <v>0.7</v>
      </c>
      <c r="J88" s="83" t="s">
        <v>218</v>
      </c>
      <c r="K88" s="83">
        <v>80000</v>
      </c>
      <c r="L88" s="82"/>
      <c r="M88" s="113">
        <f>IF(OR(A86&lt;C88,A86&gt;E88),0,ROUNDDOWN(A86/4000,0)*4000*I88-K88)</f>
        <v>0</v>
      </c>
    </row>
    <row r="89" spans="1:13" ht="14.25" thickBot="1" x14ac:dyDescent="0.2">
      <c r="A89" s="86">
        <f>ROUNDDOWN(SUM(M86:M91),0)</f>
        <v>0</v>
      </c>
      <c r="C89" s="89">
        <v>3600000</v>
      </c>
      <c r="D89" s="83" t="s">
        <v>215</v>
      </c>
      <c r="E89" s="83">
        <v>6599999</v>
      </c>
      <c r="F89" s="82"/>
      <c r="G89" s="82" t="s">
        <v>154</v>
      </c>
      <c r="H89" s="83" t="s">
        <v>155</v>
      </c>
      <c r="I89" s="84">
        <v>0.8</v>
      </c>
      <c r="J89" s="83" t="s">
        <v>218</v>
      </c>
      <c r="K89" s="83">
        <v>440000</v>
      </c>
      <c r="L89" s="82"/>
      <c r="M89" s="113">
        <f>IF(OR(A86&lt;C89,A86&gt;E89),0,ROUNDDOWN(A86/4000,0)*4000*I89-K89)</f>
        <v>0</v>
      </c>
    </row>
    <row r="90" spans="1:13" x14ac:dyDescent="0.15">
      <c r="C90" s="89">
        <v>6600000</v>
      </c>
      <c r="D90" s="83" t="s">
        <v>215</v>
      </c>
      <c r="E90" s="83">
        <v>8499999</v>
      </c>
      <c r="F90" s="82"/>
      <c r="G90" s="82" t="s">
        <v>154</v>
      </c>
      <c r="H90" s="83" t="s">
        <v>216</v>
      </c>
      <c r="I90" s="84">
        <v>0.9</v>
      </c>
      <c r="J90" s="83" t="s">
        <v>217</v>
      </c>
      <c r="K90" s="83">
        <v>1100000</v>
      </c>
      <c r="L90" s="82"/>
      <c r="M90" s="113">
        <f>IF(OR(A86&lt;C90,A86&gt;E90),0,A86*I90-K90)</f>
        <v>0</v>
      </c>
    </row>
    <row r="91" spans="1:13" ht="14.25" thickBot="1" x14ac:dyDescent="0.2">
      <c r="C91" s="101">
        <v>8500000</v>
      </c>
      <c r="D91" s="102" t="s">
        <v>215</v>
      </c>
      <c r="E91" s="102"/>
      <c r="F91" s="103"/>
      <c r="G91" s="103" t="s">
        <v>154</v>
      </c>
      <c r="H91" s="102"/>
      <c r="I91" s="104"/>
      <c r="J91" s="102" t="s">
        <v>217</v>
      </c>
      <c r="K91" s="102">
        <v>1950000</v>
      </c>
      <c r="L91" s="103"/>
      <c r="M91" s="139">
        <f>IF(A86&lt;C91,0,A86-K91)</f>
        <v>0</v>
      </c>
    </row>
    <row r="96" spans="1:13" ht="14.25" thickBot="1" x14ac:dyDescent="0.2"/>
    <row r="97" spans="1:13" x14ac:dyDescent="0.15">
      <c r="A97" s="90" t="s">
        <v>174</v>
      </c>
      <c r="C97" s="594" t="s">
        <v>152</v>
      </c>
      <c r="D97" s="595"/>
      <c r="E97" s="597"/>
      <c r="F97" s="87"/>
      <c r="G97" s="595" t="s">
        <v>153</v>
      </c>
      <c r="H97" s="595"/>
      <c r="I97" s="595"/>
      <c r="J97" s="595"/>
      <c r="K97" s="595"/>
      <c r="L97" s="87"/>
      <c r="M97" s="112" t="s">
        <v>157</v>
      </c>
    </row>
    <row r="98" spans="1:13" ht="14.25" thickBot="1" x14ac:dyDescent="0.2">
      <c r="A98" s="86">
        <f>国保税!$F$37</f>
        <v>0</v>
      </c>
      <c r="C98" s="89"/>
      <c r="D98" s="83" t="s">
        <v>215</v>
      </c>
      <c r="E98" s="83">
        <v>650999</v>
      </c>
      <c r="F98" s="82"/>
      <c r="G98" s="82">
        <v>0</v>
      </c>
      <c r="H98" s="83"/>
      <c r="I98" s="83"/>
      <c r="J98" s="83"/>
      <c r="K98" s="83"/>
      <c r="L98" s="82"/>
      <c r="M98" s="113">
        <f>IF(A98&gt;E98,0,G98)</f>
        <v>0</v>
      </c>
    </row>
    <row r="99" spans="1:13" ht="14.25" thickBot="1" x14ac:dyDescent="0.2">
      <c r="C99" s="89">
        <v>651000</v>
      </c>
      <c r="D99" s="83" t="s">
        <v>215</v>
      </c>
      <c r="E99" s="83">
        <v>1899999</v>
      </c>
      <c r="F99" s="82"/>
      <c r="G99" s="82" t="s">
        <v>154</v>
      </c>
      <c r="H99" s="83"/>
      <c r="I99" s="83"/>
      <c r="J99" s="83" t="s">
        <v>156</v>
      </c>
      <c r="K99" s="83">
        <v>650000</v>
      </c>
      <c r="L99" s="82"/>
      <c r="M99" s="113">
        <f>IF(OR(A98&lt;C99,A98&gt;E99),0,A98-K99)</f>
        <v>0</v>
      </c>
    </row>
    <row r="100" spans="1:13" x14ac:dyDescent="0.15">
      <c r="A100" s="90" t="s">
        <v>175</v>
      </c>
      <c r="C100" s="89">
        <v>1900000</v>
      </c>
      <c r="D100" s="83" t="s">
        <v>215</v>
      </c>
      <c r="E100" s="83">
        <v>3599999</v>
      </c>
      <c r="F100" s="82"/>
      <c r="G100" s="82" t="s">
        <v>154</v>
      </c>
      <c r="H100" s="83" t="s">
        <v>155</v>
      </c>
      <c r="I100" s="84">
        <v>0.7</v>
      </c>
      <c r="J100" s="83" t="s">
        <v>218</v>
      </c>
      <c r="K100" s="83">
        <v>80000</v>
      </c>
      <c r="L100" s="82"/>
      <c r="M100" s="113">
        <f>IF(OR(A98&lt;C100,A98&gt;E100),0,ROUNDDOWN(A98/4000,0)*4000*I100-K100)</f>
        <v>0</v>
      </c>
    </row>
    <row r="101" spans="1:13" ht="14.25" thickBot="1" x14ac:dyDescent="0.2">
      <c r="A101" s="86">
        <f>ROUNDDOWN(SUM(M98:M103),0)</f>
        <v>0</v>
      </c>
      <c r="C101" s="89">
        <v>3600000</v>
      </c>
      <c r="D101" s="83" t="s">
        <v>215</v>
      </c>
      <c r="E101" s="83">
        <v>6599999</v>
      </c>
      <c r="F101" s="82"/>
      <c r="G101" s="82" t="s">
        <v>154</v>
      </c>
      <c r="H101" s="83" t="s">
        <v>155</v>
      </c>
      <c r="I101" s="84">
        <v>0.8</v>
      </c>
      <c r="J101" s="83" t="s">
        <v>218</v>
      </c>
      <c r="K101" s="83">
        <v>440000</v>
      </c>
      <c r="L101" s="82"/>
      <c r="M101" s="113">
        <f>IF(OR(A98&lt;C101,A98&gt;E101),0,ROUNDDOWN(A98/4000,0)*4000*I101-K101)</f>
        <v>0</v>
      </c>
    </row>
    <row r="102" spans="1:13" x14ac:dyDescent="0.15">
      <c r="C102" s="89">
        <v>6600000</v>
      </c>
      <c r="D102" s="83" t="s">
        <v>215</v>
      </c>
      <c r="E102" s="83">
        <v>8499999</v>
      </c>
      <c r="F102" s="82"/>
      <c r="G102" s="82" t="s">
        <v>154</v>
      </c>
      <c r="H102" s="83" t="s">
        <v>216</v>
      </c>
      <c r="I102" s="84">
        <v>0.9</v>
      </c>
      <c r="J102" s="83" t="s">
        <v>217</v>
      </c>
      <c r="K102" s="83">
        <v>1100000</v>
      </c>
      <c r="L102" s="82"/>
      <c r="M102" s="113">
        <f>IF(OR(A98&lt;C102,A98&gt;E102),0,A98*I102-K102)</f>
        <v>0</v>
      </c>
    </row>
    <row r="103" spans="1:13" ht="14.25" thickBot="1" x14ac:dyDescent="0.2">
      <c r="C103" s="101">
        <v>8500000</v>
      </c>
      <c r="D103" s="102" t="s">
        <v>215</v>
      </c>
      <c r="E103" s="102"/>
      <c r="F103" s="103"/>
      <c r="G103" s="103" t="s">
        <v>154</v>
      </c>
      <c r="H103" s="102"/>
      <c r="I103" s="104"/>
      <c r="J103" s="102" t="s">
        <v>217</v>
      </c>
      <c r="K103" s="102">
        <v>1950000</v>
      </c>
      <c r="L103" s="103"/>
      <c r="M103" s="139">
        <f>IF(A98&lt;C103,0,A98-K103)</f>
        <v>0</v>
      </c>
    </row>
    <row r="108" spans="1:13" ht="14.25" thickBot="1" x14ac:dyDescent="0.2"/>
    <row r="109" spans="1:13" x14ac:dyDescent="0.15">
      <c r="A109" s="90" t="s">
        <v>176</v>
      </c>
      <c r="C109" s="594" t="s">
        <v>152</v>
      </c>
      <c r="D109" s="595"/>
      <c r="E109" s="595"/>
      <c r="F109" s="87"/>
      <c r="G109" s="596" t="s">
        <v>153</v>
      </c>
      <c r="H109" s="595"/>
      <c r="I109" s="595"/>
      <c r="J109" s="595"/>
      <c r="K109" s="597"/>
      <c r="L109" s="87"/>
      <c r="M109" s="88" t="s">
        <v>157</v>
      </c>
    </row>
    <row r="110" spans="1:13" ht="14.25" thickBot="1" x14ac:dyDescent="0.2">
      <c r="A110" s="86">
        <f>国保税!$F$38</f>
        <v>0</v>
      </c>
      <c r="C110" s="89"/>
      <c r="D110" s="83" t="s">
        <v>215</v>
      </c>
      <c r="E110" s="83">
        <v>650999</v>
      </c>
      <c r="F110" s="82"/>
      <c r="G110" s="82">
        <v>0</v>
      </c>
      <c r="H110" s="83"/>
      <c r="I110" s="83"/>
      <c r="J110" s="83"/>
      <c r="K110" s="83"/>
      <c r="L110" s="82"/>
      <c r="M110" s="113">
        <f>IF(A110&gt;E110,0,G110)</f>
        <v>0</v>
      </c>
    </row>
    <row r="111" spans="1:13" ht="14.25" thickBot="1" x14ac:dyDescent="0.2">
      <c r="C111" s="89">
        <v>651000</v>
      </c>
      <c r="D111" s="83" t="s">
        <v>215</v>
      </c>
      <c r="E111" s="83">
        <v>1899999</v>
      </c>
      <c r="F111" s="82"/>
      <c r="G111" s="82" t="s">
        <v>154</v>
      </c>
      <c r="H111" s="83"/>
      <c r="I111" s="83"/>
      <c r="J111" s="83" t="s">
        <v>156</v>
      </c>
      <c r="K111" s="83">
        <v>650000</v>
      </c>
      <c r="L111" s="82"/>
      <c r="M111" s="113">
        <f>IF(OR(A110&lt;C111,A110&gt;E111),0,A110-K111)</f>
        <v>0</v>
      </c>
    </row>
    <row r="112" spans="1:13" x14ac:dyDescent="0.15">
      <c r="A112" s="90" t="s">
        <v>177</v>
      </c>
      <c r="C112" s="89">
        <v>1900000</v>
      </c>
      <c r="D112" s="83" t="s">
        <v>215</v>
      </c>
      <c r="E112" s="83">
        <v>3599999</v>
      </c>
      <c r="F112" s="82"/>
      <c r="G112" s="82" t="s">
        <v>154</v>
      </c>
      <c r="H112" s="83" t="s">
        <v>155</v>
      </c>
      <c r="I112" s="84">
        <v>0.7</v>
      </c>
      <c r="J112" s="83" t="s">
        <v>218</v>
      </c>
      <c r="K112" s="83">
        <v>80000</v>
      </c>
      <c r="L112" s="82"/>
      <c r="M112" s="113">
        <f>IF(OR(A110&lt;C112,A110&gt;E112),0,ROUNDDOWN(A110/4000,0)*4000*I112-K112)</f>
        <v>0</v>
      </c>
    </row>
    <row r="113" spans="1:13" ht="14.25" thickBot="1" x14ac:dyDescent="0.2">
      <c r="A113" s="86">
        <f>ROUNDDOWN(SUM(M110:M115),0)</f>
        <v>0</v>
      </c>
      <c r="C113" s="89">
        <v>3600000</v>
      </c>
      <c r="D113" s="83" t="s">
        <v>215</v>
      </c>
      <c r="E113" s="83">
        <v>6599999</v>
      </c>
      <c r="F113" s="82"/>
      <c r="G113" s="82" t="s">
        <v>154</v>
      </c>
      <c r="H113" s="83" t="s">
        <v>155</v>
      </c>
      <c r="I113" s="84">
        <v>0.8</v>
      </c>
      <c r="J113" s="83" t="s">
        <v>218</v>
      </c>
      <c r="K113" s="83">
        <v>440000</v>
      </c>
      <c r="L113" s="82"/>
      <c r="M113" s="113">
        <f>IF(OR(A110&lt;C113,A110&gt;E113),0,ROUNDDOWN(A110/4000,0)*4000*I113-K113)</f>
        <v>0</v>
      </c>
    </row>
    <row r="114" spans="1:13" x14ac:dyDescent="0.15">
      <c r="C114" s="89">
        <v>6600000</v>
      </c>
      <c r="D114" s="83" t="s">
        <v>215</v>
      </c>
      <c r="E114" s="83">
        <v>8499999</v>
      </c>
      <c r="F114" s="82"/>
      <c r="G114" s="82" t="s">
        <v>154</v>
      </c>
      <c r="H114" s="83" t="s">
        <v>216</v>
      </c>
      <c r="I114" s="84">
        <v>0.9</v>
      </c>
      <c r="J114" s="83" t="s">
        <v>217</v>
      </c>
      <c r="K114" s="83">
        <v>1100000</v>
      </c>
      <c r="L114" s="82"/>
      <c r="M114" s="113">
        <f>IF(OR(A110&lt;C114,A110&gt;E114),0,A110*I114-K114)</f>
        <v>0</v>
      </c>
    </row>
    <row r="115" spans="1:13" ht="14.25" thickBot="1" x14ac:dyDescent="0.2">
      <c r="C115" s="101">
        <v>8500000</v>
      </c>
      <c r="D115" s="102" t="s">
        <v>215</v>
      </c>
      <c r="E115" s="102"/>
      <c r="F115" s="103"/>
      <c r="G115" s="103" t="s">
        <v>154</v>
      </c>
      <c r="H115" s="102"/>
      <c r="I115" s="104"/>
      <c r="J115" s="102" t="s">
        <v>217</v>
      </c>
      <c r="K115" s="102">
        <v>1950000</v>
      </c>
      <c r="L115" s="103"/>
      <c r="M115" s="139">
        <f>IF(A110&lt;C115,0,A110-K115)</f>
        <v>0</v>
      </c>
    </row>
    <row r="120" spans="1:13" ht="14.25" thickBot="1" x14ac:dyDescent="0.2"/>
    <row r="121" spans="1:13" x14ac:dyDescent="0.15">
      <c r="A121" s="90" t="s">
        <v>178</v>
      </c>
      <c r="C121" s="594" t="s">
        <v>152</v>
      </c>
      <c r="D121" s="595"/>
      <c r="E121" s="595"/>
      <c r="F121" s="87"/>
      <c r="G121" s="596" t="s">
        <v>153</v>
      </c>
      <c r="H121" s="595"/>
      <c r="I121" s="595"/>
      <c r="J121" s="595"/>
      <c r="K121" s="595"/>
      <c r="L121" s="87"/>
      <c r="M121" s="112" t="s">
        <v>157</v>
      </c>
    </row>
    <row r="122" spans="1:13" ht="14.25" thickBot="1" x14ac:dyDescent="0.2">
      <c r="A122" s="86">
        <f>国保税!$F$41</f>
        <v>0</v>
      </c>
      <c r="C122" s="89"/>
      <c r="D122" s="83" t="s">
        <v>215</v>
      </c>
      <c r="E122" s="83">
        <v>650999</v>
      </c>
      <c r="F122" s="82"/>
      <c r="G122" s="82">
        <v>0</v>
      </c>
      <c r="H122" s="83"/>
      <c r="I122" s="83"/>
      <c r="J122" s="83"/>
      <c r="K122" s="83"/>
      <c r="L122" s="82"/>
      <c r="M122" s="113">
        <f>IF(A122&gt;E122,0,G122)</f>
        <v>0</v>
      </c>
    </row>
    <row r="123" spans="1:13" ht="14.25" thickBot="1" x14ac:dyDescent="0.2">
      <c r="C123" s="89">
        <v>651000</v>
      </c>
      <c r="D123" s="83" t="s">
        <v>215</v>
      </c>
      <c r="E123" s="83">
        <v>1899999</v>
      </c>
      <c r="F123" s="82"/>
      <c r="G123" s="82" t="s">
        <v>154</v>
      </c>
      <c r="H123" s="83"/>
      <c r="I123" s="83"/>
      <c r="J123" s="83" t="s">
        <v>156</v>
      </c>
      <c r="K123" s="83">
        <v>650000</v>
      </c>
      <c r="L123" s="82"/>
      <c r="M123" s="113">
        <f>IF(OR(A122&lt;C123,A122&gt;E123),0,A122-K123)</f>
        <v>0</v>
      </c>
    </row>
    <row r="124" spans="1:13" x14ac:dyDescent="0.15">
      <c r="A124" s="90" t="s">
        <v>179</v>
      </c>
      <c r="C124" s="89">
        <v>1900000</v>
      </c>
      <c r="D124" s="83" t="s">
        <v>215</v>
      </c>
      <c r="E124" s="83">
        <v>3599999</v>
      </c>
      <c r="F124" s="82"/>
      <c r="G124" s="82" t="s">
        <v>154</v>
      </c>
      <c r="H124" s="83" t="s">
        <v>155</v>
      </c>
      <c r="I124" s="84">
        <v>0.7</v>
      </c>
      <c r="J124" s="83" t="s">
        <v>218</v>
      </c>
      <c r="K124" s="83">
        <v>80000</v>
      </c>
      <c r="L124" s="82"/>
      <c r="M124" s="113">
        <f>IF(OR(A122&lt;C124,A122&gt;E124),0,ROUNDDOWN(A122/4000,0)*4000*I124-K124)</f>
        <v>0</v>
      </c>
    </row>
    <row r="125" spans="1:13" ht="14.25" thickBot="1" x14ac:dyDescent="0.2">
      <c r="A125" s="86">
        <f>ROUNDDOWN(SUM(M122:M127),0)</f>
        <v>0</v>
      </c>
      <c r="C125" s="89">
        <v>3600000</v>
      </c>
      <c r="D125" s="83" t="s">
        <v>215</v>
      </c>
      <c r="E125" s="83">
        <v>6599999</v>
      </c>
      <c r="F125" s="82"/>
      <c r="G125" s="82" t="s">
        <v>154</v>
      </c>
      <c r="H125" s="83" t="s">
        <v>155</v>
      </c>
      <c r="I125" s="84">
        <v>0.8</v>
      </c>
      <c r="J125" s="83" t="s">
        <v>218</v>
      </c>
      <c r="K125" s="83">
        <v>440000</v>
      </c>
      <c r="L125" s="82"/>
      <c r="M125" s="113">
        <f>IF(OR(A122&lt;C125,A122&gt;E125),0,ROUNDDOWN(A122/4000,0)*4000*I125-K125)</f>
        <v>0</v>
      </c>
    </row>
    <row r="126" spans="1:13" x14ac:dyDescent="0.15">
      <c r="C126" s="89">
        <v>6600000</v>
      </c>
      <c r="D126" s="83" t="s">
        <v>215</v>
      </c>
      <c r="E126" s="83">
        <v>8499999</v>
      </c>
      <c r="F126" s="82"/>
      <c r="G126" s="82" t="s">
        <v>154</v>
      </c>
      <c r="H126" s="83" t="s">
        <v>216</v>
      </c>
      <c r="I126" s="84">
        <v>0.9</v>
      </c>
      <c r="J126" s="83" t="s">
        <v>217</v>
      </c>
      <c r="K126" s="83">
        <v>1100000</v>
      </c>
      <c r="L126" s="82"/>
      <c r="M126" s="113">
        <f>IF(OR(A122&lt;C126,A122&gt;E126),0,A122*I126-K126)</f>
        <v>0</v>
      </c>
    </row>
    <row r="127" spans="1:13" ht="14.25" thickBot="1" x14ac:dyDescent="0.2">
      <c r="C127" s="101">
        <v>8500000</v>
      </c>
      <c r="D127" s="102" t="s">
        <v>215</v>
      </c>
      <c r="E127" s="102"/>
      <c r="F127" s="103"/>
      <c r="G127" s="103" t="s">
        <v>154</v>
      </c>
      <c r="H127" s="102"/>
      <c r="I127" s="104"/>
      <c r="J127" s="102" t="s">
        <v>217</v>
      </c>
      <c r="K127" s="102">
        <v>1950000</v>
      </c>
      <c r="L127" s="103"/>
      <c r="M127" s="139">
        <f>IF(A122&lt;C127,0,A122-K127)</f>
        <v>0</v>
      </c>
    </row>
  </sheetData>
  <mergeCells count="22">
    <mergeCell ref="C1:E1"/>
    <mergeCell ref="G1:K1"/>
    <mergeCell ref="C13:E13"/>
    <mergeCell ref="G13:K13"/>
    <mergeCell ref="C25:E25"/>
    <mergeCell ref="G25:K25"/>
    <mergeCell ref="C37:E37"/>
    <mergeCell ref="G37:K37"/>
    <mergeCell ref="C49:E49"/>
    <mergeCell ref="G49:K49"/>
    <mergeCell ref="C61:E61"/>
    <mergeCell ref="G61:K61"/>
    <mergeCell ref="C109:E109"/>
    <mergeCell ref="G109:K109"/>
    <mergeCell ref="C121:E121"/>
    <mergeCell ref="G121:K121"/>
    <mergeCell ref="C73:E73"/>
    <mergeCell ref="G73:K73"/>
    <mergeCell ref="C85:E85"/>
    <mergeCell ref="G85:K85"/>
    <mergeCell ref="C97:E97"/>
    <mergeCell ref="G97:K97"/>
  </mergeCells>
  <phoneticPr fontId="2"/>
  <pageMargins left="0.70866141732283472" right="0.70866141732283472" top="0.74803149606299213" bottom="0.74803149606299213" header="0.31496062992125984" footer="0.31496062992125984"/>
  <pageSetup paperSize="9" scale="85" orientation="landscape" r:id="rId1"/>
  <rowBreaks count="1" manualBreakCount="1">
    <brk id="1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6"/>
  <sheetViews>
    <sheetView view="pageBreakPreview" zoomScaleNormal="100" zoomScaleSheetLayoutView="100" workbookViewId="0">
      <selection activeCell="D30" sqref="D30:E30"/>
    </sheetView>
  </sheetViews>
  <sheetFormatPr defaultRowHeight="13.5" x14ac:dyDescent="0.15"/>
  <cols>
    <col min="1" max="1" width="6.5" bestFit="1" customWidth="1"/>
    <col min="2" max="6" width="2.125" customWidth="1"/>
    <col min="7" max="7" width="2.375" customWidth="1"/>
    <col min="8" max="8" width="8.125" customWidth="1"/>
    <col min="9" max="14" width="2.125" customWidth="1"/>
    <col min="15" max="15" width="8.125" customWidth="1"/>
    <col min="16" max="21" width="2.125" customWidth="1"/>
    <col min="22" max="22" width="1.625" customWidth="1"/>
    <col min="23" max="28" width="2.125" customWidth="1"/>
    <col min="29" max="29" width="1.5" customWidth="1"/>
    <col min="30" max="30" width="11.125" style="144" customWidth="1"/>
    <col min="32" max="32" width="15.625" style="144" customWidth="1"/>
  </cols>
  <sheetData>
    <row r="1" spans="1:32" ht="14.25" thickBot="1" x14ac:dyDescent="0.2">
      <c r="B1" s="601"/>
      <c r="C1" s="601"/>
      <c r="D1" s="601"/>
      <c r="E1" s="601"/>
      <c r="F1" s="601"/>
      <c r="G1" s="601"/>
      <c r="I1" s="601"/>
      <c r="J1" s="601"/>
      <c r="K1" s="601"/>
      <c r="L1" s="601"/>
      <c r="M1" s="601"/>
      <c r="N1" s="601"/>
      <c r="P1" s="601"/>
      <c r="Q1" s="601"/>
      <c r="R1" s="601"/>
      <c r="S1" s="601"/>
      <c r="T1" s="601"/>
      <c r="U1" s="601"/>
      <c r="W1" s="601"/>
      <c r="X1" s="601"/>
      <c r="Y1" s="601"/>
      <c r="Z1" s="601"/>
      <c r="AA1" s="601"/>
      <c r="AB1" s="601"/>
      <c r="AF1" s="144" t="s">
        <v>244</v>
      </c>
    </row>
    <row r="2" spans="1:32" x14ac:dyDescent="0.15">
      <c r="A2" s="145" t="s">
        <v>22</v>
      </c>
      <c r="B2" s="527">
        <f>給与所得換算シート!A5</f>
        <v>0</v>
      </c>
      <c r="C2" s="528"/>
      <c r="D2" s="528"/>
      <c r="E2" s="528"/>
      <c r="F2" s="528"/>
      <c r="G2" s="529"/>
      <c r="I2" s="527">
        <f>年金所得換算シート!A5</f>
        <v>0</v>
      </c>
      <c r="J2" s="528"/>
      <c r="K2" s="528"/>
      <c r="L2" s="528"/>
      <c r="M2" s="528"/>
      <c r="N2" s="529"/>
      <c r="P2" s="527">
        <f>IF(B2&lt;100000,B2,100000)</f>
        <v>0</v>
      </c>
      <c r="Q2" s="528"/>
      <c r="R2" s="528"/>
      <c r="S2" s="528"/>
      <c r="T2" s="528"/>
      <c r="U2" s="529"/>
      <c r="W2" s="527">
        <f>IF(I2&lt;100000,I2,100000)</f>
        <v>0</v>
      </c>
      <c r="X2" s="528"/>
      <c r="Y2" s="528"/>
      <c r="Z2" s="528"/>
      <c r="AA2" s="528"/>
      <c r="AB2" s="529"/>
      <c r="AD2" s="147">
        <f>IF(P2+W2&gt;100000,P2+W2-100000,0)</f>
        <v>0</v>
      </c>
      <c r="AF2" s="147">
        <f>B2-AD2</f>
        <v>0</v>
      </c>
    </row>
    <row r="3" spans="1:32" x14ac:dyDescent="0.15">
      <c r="A3" s="145" t="s">
        <v>23</v>
      </c>
      <c r="B3" s="472">
        <f>給与所得換算シート!A17</f>
        <v>0</v>
      </c>
      <c r="C3" s="473"/>
      <c r="D3" s="473"/>
      <c r="E3" s="473"/>
      <c r="F3" s="473"/>
      <c r="G3" s="474"/>
      <c r="I3" s="472">
        <f>年金所得換算シート!A18</f>
        <v>0</v>
      </c>
      <c r="J3" s="473"/>
      <c r="K3" s="473"/>
      <c r="L3" s="473"/>
      <c r="M3" s="473"/>
      <c r="N3" s="474"/>
      <c r="P3" s="472">
        <f>IF(B3&lt;100000,B3,100000)</f>
        <v>0</v>
      </c>
      <c r="Q3" s="602"/>
      <c r="R3" s="602"/>
      <c r="S3" s="602"/>
      <c r="T3" s="602"/>
      <c r="U3" s="603"/>
      <c r="W3" s="472">
        <f>IF(I3&lt;100000,I3,100000)</f>
        <v>0</v>
      </c>
      <c r="X3" s="473"/>
      <c r="Y3" s="473"/>
      <c r="Z3" s="473"/>
      <c r="AA3" s="473"/>
      <c r="AB3" s="474"/>
      <c r="AD3" s="148">
        <f t="shared" ref="AD3:AD14" si="0">IF(P3+W3&gt;100000,P3+W3-100000,0)</f>
        <v>0</v>
      </c>
      <c r="AF3" s="148">
        <f t="shared" ref="AF3:AF14" si="1">B3-AD3</f>
        <v>0</v>
      </c>
    </row>
    <row r="4" spans="1:32" x14ac:dyDescent="0.15">
      <c r="A4" s="145" t="s">
        <v>24</v>
      </c>
      <c r="B4" s="472">
        <f>給与所得換算シート!A29</f>
        <v>0</v>
      </c>
      <c r="C4" s="473"/>
      <c r="D4" s="473"/>
      <c r="E4" s="473"/>
      <c r="F4" s="473"/>
      <c r="G4" s="474"/>
      <c r="I4" s="472">
        <f>年金所得換算シート!A31</f>
        <v>0</v>
      </c>
      <c r="J4" s="473"/>
      <c r="K4" s="473"/>
      <c r="L4" s="473"/>
      <c r="M4" s="473"/>
      <c r="N4" s="474"/>
      <c r="P4" s="472">
        <f t="shared" ref="P4:P11" si="2">IF(B4&lt;100000,B4,100000)</f>
        <v>0</v>
      </c>
      <c r="Q4" s="602"/>
      <c r="R4" s="602"/>
      <c r="S4" s="602"/>
      <c r="T4" s="602"/>
      <c r="U4" s="603"/>
      <c r="W4" s="472">
        <f t="shared" ref="W4:W11" si="3">IF(I4&lt;100000,I4,100000)</f>
        <v>0</v>
      </c>
      <c r="X4" s="473"/>
      <c r="Y4" s="473"/>
      <c r="Z4" s="473"/>
      <c r="AA4" s="473"/>
      <c r="AB4" s="474"/>
      <c r="AD4" s="148">
        <f t="shared" si="0"/>
        <v>0</v>
      </c>
      <c r="AF4" s="148">
        <f t="shared" si="1"/>
        <v>0</v>
      </c>
    </row>
    <row r="5" spans="1:32" x14ac:dyDescent="0.15">
      <c r="A5" s="145" t="s">
        <v>25</v>
      </c>
      <c r="B5" s="472">
        <f>給与所得換算シート!A41</f>
        <v>0</v>
      </c>
      <c r="C5" s="473"/>
      <c r="D5" s="473"/>
      <c r="E5" s="473"/>
      <c r="F5" s="473"/>
      <c r="G5" s="474"/>
      <c r="I5" s="472">
        <f>年金所得換算シート!A44</f>
        <v>0</v>
      </c>
      <c r="J5" s="473"/>
      <c r="K5" s="473"/>
      <c r="L5" s="473"/>
      <c r="M5" s="473"/>
      <c r="N5" s="474"/>
      <c r="P5" s="472">
        <f t="shared" si="2"/>
        <v>0</v>
      </c>
      <c r="Q5" s="602"/>
      <c r="R5" s="602"/>
      <c r="S5" s="602"/>
      <c r="T5" s="602"/>
      <c r="U5" s="603"/>
      <c r="W5" s="472">
        <f t="shared" si="3"/>
        <v>0</v>
      </c>
      <c r="X5" s="473"/>
      <c r="Y5" s="473"/>
      <c r="Z5" s="473"/>
      <c r="AA5" s="473"/>
      <c r="AB5" s="474"/>
      <c r="AD5" s="148">
        <f t="shared" si="0"/>
        <v>0</v>
      </c>
      <c r="AF5" s="148">
        <f t="shared" si="1"/>
        <v>0</v>
      </c>
    </row>
    <row r="6" spans="1:32" x14ac:dyDescent="0.15">
      <c r="A6" s="145" t="s">
        <v>26</v>
      </c>
      <c r="B6" s="472">
        <f>給与所得換算シート!A53</f>
        <v>0</v>
      </c>
      <c r="C6" s="473"/>
      <c r="D6" s="473"/>
      <c r="E6" s="473"/>
      <c r="F6" s="473"/>
      <c r="G6" s="474"/>
      <c r="I6" s="472">
        <f>年金所得換算シート!A57</f>
        <v>0</v>
      </c>
      <c r="J6" s="473"/>
      <c r="K6" s="473"/>
      <c r="L6" s="473"/>
      <c r="M6" s="473"/>
      <c r="N6" s="474"/>
      <c r="P6" s="472">
        <f t="shared" si="2"/>
        <v>0</v>
      </c>
      <c r="Q6" s="602"/>
      <c r="R6" s="602"/>
      <c r="S6" s="602"/>
      <c r="T6" s="602"/>
      <c r="U6" s="603"/>
      <c r="W6" s="472">
        <f t="shared" si="3"/>
        <v>0</v>
      </c>
      <c r="X6" s="473"/>
      <c r="Y6" s="473"/>
      <c r="Z6" s="473"/>
      <c r="AA6" s="473"/>
      <c r="AB6" s="474"/>
      <c r="AD6" s="148">
        <f t="shared" si="0"/>
        <v>0</v>
      </c>
      <c r="AF6" s="148">
        <f t="shared" si="1"/>
        <v>0</v>
      </c>
    </row>
    <row r="7" spans="1:32" x14ac:dyDescent="0.15">
      <c r="A7" s="145" t="s">
        <v>27</v>
      </c>
      <c r="B7" s="472">
        <f>給与所得換算シート!A65</f>
        <v>0</v>
      </c>
      <c r="C7" s="473"/>
      <c r="D7" s="473"/>
      <c r="E7" s="473"/>
      <c r="F7" s="473"/>
      <c r="G7" s="474"/>
      <c r="I7" s="472">
        <f>年金所得換算シート!A70</f>
        <v>0</v>
      </c>
      <c r="J7" s="473"/>
      <c r="K7" s="473"/>
      <c r="L7" s="473"/>
      <c r="M7" s="473"/>
      <c r="N7" s="474"/>
      <c r="P7" s="472">
        <f t="shared" si="2"/>
        <v>0</v>
      </c>
      <c r="Q7" s="602"/>
      <c r="R7" s="602"/>
      <c r="S7" s="602"/>
      <c r="T7" s="602"/>
      <c r="U7" s="603"/>
      <c r="W7" s="472">
        <f t="shared" si="3"/>
        <v>0</v>
      </c>
      <c r="X7" s="473"/>
      <c r="Y7" s="473"/>
      <c r="Z7" s="473"/>
      <c r="AA7" s="473"/>
      <c r="AB7" s="474"/>
      <c r="AD7" s="148">
        <f t="shared" si="0"/>
        <v>0</v>
      </c>
      <c r="AF7" s="148">
        <f t="shared" si="1"/>
        <v>0</v>
      </c>
    </row>
    <row r="8" spans="1:32" x14ac:dyDescent="0.15">
      <c r="A8" s="145" t="s">
        <v>28</v>
      </c>
      <c r="B8" s="472">
        <f>給与所得換算シート!A77</f>
        <v>0</v>
      </c>
      <c r="C8" s="473"/>
      <c r="D8" s="473"/>
      <c r="E8" s="473"/>
      <c r="F8" s="473"/>
      <c r="G8" s="474"/>
      <c r="I8" s="472">
        <f>年金所得換算シート!A83</f>
        <v>0</v>
      </c>
      <c r="J8" s="473"/>
      <c r="K8" s="473"/>
      <c r="L8" s="473"/>
      <c r="M8" s="473"/>
      <c r="N8" s="474"/>
      <c r="P8" s="472">
        <f t="shared" si="2"/>
        <v>0</v>
      </c>
      <c r="Q8" s="602"/>
      <c r="R8" s="602"/>
      <c r="S8" s="602"/>
      <c r="T8" s="602"/>
      <c r="U8" s="603"/>
      <c r="W8" s="472">
        <f t="shared" si="3"/>
        <v>0</v>
      </c>
      <c r="X8" s="473"/>
      <c r="Y8" s="473"/>
      <c r="Z8" s="473"/>
      <c r="AA8" s="473"/>
      <c r="AB8" s="474"/>
      <c r="AD8" s="148">
        <f t="shared" si="0"/>
        <v>0</v>
      </c>
      <c r="AF8" s="148">
        <f t="shared" si="1"/>
        <v>0</v>
      </c>
    </row>
    <row r="9" spans="1:32" x14ac:dyDescent="0.15">
      <c r="A9" s="145" t="s">
        <v>29</v>
      </c>
      <c r="B9" s="472">
        <f>給与所得換算シート!A89</f>
        <v>0</v>
      </c>
      <c r="C9" s="473"/>
      <c r="D9" s="473"/>
      <c r="E9" s="473"/>
      <c r="F9" s="473"/>
      <c r="G9" s="474"/>
      <c r="I9" s="472">
        <f>年金所得換算シート!A96</f>
        <v>0</v>
      </c>
      <c r="J9" s="473"/>
      <c r="K9" s="473"/>
      <c r="L9" s="473"/>
      <c r="M9" s="473"/>
      <c r="N9" s="474"/>
      <c r="P9" s="472">
        <f t="shared" si="2"/>
        <v>0</v>
      </c>
      <c r="Q9" s="602"/>
      <c r="R9" s="602"/>
      <c r="S9" s="602"/>
      <c r="T9" s="602"/>
      <c r="U9" s="603"/>
      <c r="W9" s="472">
        <f t="shared" si="3"/>
        <v>0</v>
      </c>
      <c r="X9" s="473"/>
      <c r="Y9" s="473"/>
      <c r="Z9" s="473"/>
      <c r="AA9" s="473"/>
      <c r="AB9" s="474"/>
      <c r="AD9" s="148">
        <f t="shared" si="0"/>
        <v>0</v>
      </c>
      <c r="AF9" s="148">
        <f t="shared" si="1"/>
        <v>0</v>
      </c>
    </row>
    <row r="10" spans="1:32" x14ac:dyDescent="0.15">
      <c r="A10" s="145" t="s">
        <v>30</v>
      </c>
      <c r="B10" s="472">
        <f>給与所得換算シート!A101</f>
        <v>0</v>
      </c>
      <c r="C10" s="473"/>
      <c r="D10" s="473"/>
      <c r="E10" s="473"/>
      <c r="F10" s="473"/>
      <c r="G10" s="474"/>
      <c r="I10" s="472">
        <f>年金所得換算シート!A109</f>
        <v>0</v>
      </c>
      <c r="J10" s="473"/>
      <c r="K10" s="473"/>
      <c r="L10" s="473"/>
      <c r="M10" s="473"/>
      <c r="N10" s="474"/>
      <c r="P10" s="472">
        <f t="shared" si="2"/>
        <v>0</v>
      </c>
      <c r="Q10" s="602"/>
      <c r="R10" s="602"/>
      <c r="S10" s="602"/>
      <c r="T10" s="602"/>
      <c r="U10" s="603"/>
      <c r="W10" s="472">
        <f t="shared" si="3"/>
        <v>0</v>
      </c>
      <c r="X10" s="473"/>
      <c r="Y10" s="473"/>
      <c r="Z10" s="473"/>
      <c r="AA10" s="473"/>
      <c r="AB10" s="474"/>
      <c r="AD10" s="148">
        <f t="shared" si="0"/>
        <v>0</v>
      </c>
      <c r="AF10" s="148">
        <f t="shared" si="1"/>
        <v>0</v>
      </c>
    </row>
    <row r="11" spans="1:32" x14ac:dyDescent="0.15">
      <c r="A11" s="145" t="s">
        <v>31</v>
      </c>
      <c r="B11" s="472">
        <f>給与所得換算シート!A113</f>
        <v>0</v>
      </c>
      <c r="C11" s="473"/>
      <c r="D11" s="473"/>
      <c r="E11" s="473"/>
      <c r="F11" s="473"/>
      <c r="G11" s="474"/>
      <c r="I11" s="472">
        <f>年金所得換算シート!A122</f>
        <v>0</v>
      </c>
      <c r="J11" s="473"/>
      <c r="K11" s="473"/>
      <c r="L11" s="473"/>
      <c r="M11" s="473"/>
      <c r="N11" s="474"/>
      <c r="P11" s="472">
        <f t="shared" si="2"/>
        <v>0</v>
      </c>
      <c r="Q11" s="602"/>
      <c r="R11" s="602"/>
      <c r="S11" s="602"/>
      <c r="T11" s="602"/>
      <c r="U11" s="603"/>
      <c r="W11" s="472">
        <f t="shared" si="3"/>
        <v>0</v>
      </c>
      <c r="X11" s="473"/>
      <c r="Y11" s="473"/>
      <c r="Z11" s="473"/>
      <c r="AA11" s="473"/>
      <c r="AB11" s="474"/>
      <c r="AD11" s="148">
        <f t="shared" si="0"/>
        <v>0</v>
      </c>
      <c r="AF11" s="148">
        <f t="shared" si="1"/>
        <v>0</v>
      </c>
    </row>
    <row r="12" spans="1:32" x14ac:dyDescent="0.15">
      <c r="A12" s="145"/>
      <c r="B12" s="472"/>
      <c r="C12" s="473"/>
      <c r="D12" s="473"/>
      <c r="E12" s="473"/>
      <c r="F12" s="473"/>
      <c r="G12" s="474"/>
      <c r="I12" s="472"/>
      <c r="J12" s="473"/>
      <c r="K12" s="473"/>
      <c r="L12" s="473"/>
      <c r="M12" s="473"/>
      <c r="N12" s="474"/>
      <c r="P12" s="472"/>
      <c r="Q12" s="602"/>
      <c r="R12" s="602"/>
      <c r="S12" s="602"/>
      <c r="T12" s="602"/>
      <c r="U12" s="603"/>
      <c r="W12" s="472"/>
      <c r="X12" s="473"/>
      <c r="Y12" s="473"/>
      <c r="Z12" s="473"/>
      <c r="AA12" s="473"/>
      <c r="AB12" s="474"/>
      <c r="AD12" s="148"/>
      <c r="AF12" s="148"/>
    </row>
    <row r="13" spans="1:32" x14ac:dyDescent="0.15">
      <c r="A13" s="145"/>
      <c r="B13" s="472"/>
      <c r="C13" s="473"/>
      <c r="D13" s="473"/>
      <c r="E13" s="473"/>
      <c r="F13" s="473"/>
      <c r="G13" s="474"/>
      <c r="I13" s="472"/>
      <c r="J13" s="473"/>
      <c r="K13" s="473"/>
      <c r="L13" s="473"/>
      <c r="M13" s="473"/>
      <c r="N13" s="474"/>
      <c r="P13" s="472"/>
      <c r="Q13" s="602"/>
      <c r="R13" s="602"/>
      <c r="S13" s="602"/>
      <c r="T13" s="602"/>
      <c r="U13" s="603"/>
      <c r="W13" s="472"/>
      <c r="X13" s="473"/>
      <c r="Y13" s="473"/>
      <c r="Z13" s="473"/>
      <c r="AA13" s="473"/>
      <c r="AB13" s="474"/>
      <c r="AD13" s="148"/>
      <c r="AF13" s="148"/>
    </row>
    <row r="14" spans="1:32" ht="14.25" thickBot="1" x14ac:dyDescent="0.2">
      <c r="A14" s="145" t="s">
        <v>61</v>
      </c>
      <c r="B14" s="489">
        <f>給与所得換算シート!A125</f>
        <v>0</v>
      </c>
      <c r="C14" s="470"/>
      <c r="D14" s="470"/>
      <c r="E14" s="470"/>
      <c r="F14" s="470"/>
      <c r="G14" s="471"/>
      <c r="I14" s="472">
        <f>年金所得換算シート!A135</f>
        <v>0</v>
      </c>
      <c r="J14" s="473"/>
      <c r="K14" s="473"/>
      <c r="L14" s="473"/>
      <c r="M14" s="473"/>
      <c r="N14" s="474"/>
      <c r="P14" s="489">
        <f>IF(B14&lt;100000,B14,100000)</f>
        <v>0</v>
      </c>
      <c r="Q14" s="470"/>
      <c r="R14" s="470"/>
      <c r="S14" s="470"/>
      <c r="T14" s="470"/>
      <c r="U14" s="471"/>
      <c r="W14" s="489">
        <f>IF(I14&lt;100000,I14,100000)</f>
        <v>0</v>
      </c>
      <c r="X14" s="470"/>
      <c r="Y14" s="470"/>
      <c r="Z14" s="470"/>
      <c r="AA14" s="470"/>
      <c r="AB14" s="471"/>
      <c r="AD14" s="148">
        <f t="shared" si="0"/>
        <v>0</v>
      </c>
      <c r="AF14" s="148">
        <f t="shared" si="1"/>
        <v>0</v>
      </c>
    </row>
    <row r="15" spans="1:32" ht="14.25" thickBot="1" x14ac:dyDescent="0.2">
      <c r="A15" s="2"/>
      <c r="B15" s="598" t="s">
        <v>239</v>
      </c>
      <c r="C15" s="599"/>
      <c r="D15" s="599"/>
      <c r="E15" s="599"/>
      <c r="F15" s="599"/>
      <c r="G15" s="600"/>
      <c r="I15" s="598" t="s">
        <v>8</v>
      </c>
      <c r="J15" s="599"/>
      <c r="K15" s="599"/>
      <c r="L15" s="599"/>
      <c r="M15" s="599"/>
      <c r="N15" s="600"/>
      <c r="P15" s="598" t="s">
        <v>240</v>
      </c>
      <c r="Q15" s="599"/>
      <c r="R15" s="599"/>
      <c r="S15" s="599"/>
      <c r="T15" s="599"/>
      <c r="U15" s="600"/>
      <c r="W15" s="598" t="s">
        <v>241</v>
      </c>
      <c r="X15" s="599"/>
      <c r="Y15" s="599"/>
      <c r="Z15" s="599"/>
      <c r="AA15" s="599"/>
      <c r="AB15" s="600"/>
      <c r="AD15" s="149" t="s">
        <v>242</v>
      </c>
      <c r="AF15" s="146" t="s">
        <v>243</v>
      </c>
    </row>
    <row r="16" spans="1:32" x14ac:dyDescent="0.15">
      <c r="AF16" s="150"/>
    </row>
  </sheetData>
  <mergeCells count="60">
    <mergeCell ref="P13:U13"/>
    <mergeCell ref="P14:U14"/>
    <mergeCell ref="W13:AB13"/>
    <mergeCell ref="W14:AB14"/>
    <mergeCell ref="W15:AB15"/>
    <mergeCell ref="P15:U15"/>
    <mergeCell ref="I1:N1"/>
    <mergeCell ref="P1:U1"/>
    <mergeCell ref="W1:AB1"/>
    <mergeCell ref="W7:AB7"/>
    <mergeCell ref="W8:AB8"/>
    <mergeCell ref="W2:AB2"/>
    <mergeCell ref="W3:AB3"/>
    <mergeCell ref="W4:AB4"/>
    <mergeCell ref="W5:AB5"/>
    <mergeCell ref="W6:AB6"/>
    <mergeCell ref="W11:AB11"/>
    <mergeCell ref="W12:AB12"/>
    <mergeCell ref="P11:U11"/>
    <mergeCell ref="P12:U12"/>
    <mergeCell ref="W9:AB9"/>
    <mergeCell ref="W10:AB10"/>
    <mergeCell ref="I15:N15"/>
    <mergeCell ref="P2:U2"/>
    <mergeCell ref="P3:U3"/>
    <mergeCell ref="P4:U4"/>
    <mergeCell ref="P5:U5"/>
    <mergeCell ref="P6:U6"/>
    <mergeCell ref="P7:U7"/>
    <mergeCell ref="P8:U8"/>
    <mergeCell ref="P9:U9"/>
    <mergeCell ref="P10:U10"/>
    <mergeCell ref="I9:N9"/>
    <mergeCell ref="I10:N10"/>
    <mergeCell ref="I11:N11"/>
    <mergeCell ref="I12:N12"/>
    <mergeCell ref="I13:N13"/>
    <mergeCell ref="I14:N14"/>
    <mergeCell ref="B14:G14"/>
    <mergeCell ref="B15:G15"/>
    <mergeCell ref="B1:G1"/>
    <mergeCell ref="I2:N2"/>
    <mergeCell ref="I3:N3"/>
    <mergeCell ref="I4:N4"/>
    <mergeCell ref="I5:N5"/>
    <mergeCell ref="I6:N6"/>
    <mergeCell ref="I7:N7"/>
    <mergeCell ref="I8:N8"/>
    <mergeCell ref="B8:G8"/>
    <mergeCell ref="B9:G9"/>
    <mergeCell ref="B10:G10"/>
    <mergeCell ref="B11:G11"/>
    <mergeCell ref="B12:G12"/>
    <mergeCell ref="B13:G13"/>
    <mergeCell ref="B7:G7"/>
    <mergeCell ref="B2:G2"/>
    <mergeCell ref="B3:G3"/>
    <mergeCell ref="B4:G4"/>
    <mergeCell ref="B5:G5"/>
    <mergeCell ref="B6:G6"/>
  </mergeCells>
  <phoneticPr fontId="2"/>
  <pageMargins left="0.7" right="0.7" top="0.75" bottom="0.75"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38"/>
  <sheetViews>
    <sheetView view="pageBreakPreview" zoomScale="73" zoomScaleNormal="100" zoomScaleSheetLayoutView="73" workbookViewId="0">
      <selection activeCell="D30" sqref="D30:E30"/>
    </sheetView>
  </sheetViews>
  <sheetFormatPr defaultRowHeight="13.5" x14ac:dyDescent="0.15"/>
  <cols>
    <col min="1" max="1" width="21.25" customWidth="1"/>
    <col min="2" max="2" width="4.75" customWidth="1"/>
    <col min="3" max="3" width="10.25" bestFit="1" customWidth="1"/>
    <col min="4" max="4" width="3.375" bestFit="1" customWidth="1"/>
    <col min="5" max="5" width="11.25" customWidth="1"/>
    <col min="6" max="6" width="1.125" hidden="1" customWidth="1"/>
    <col min="8" max="8" width="3.375" bestFit="1" customWidth="1"/>
    <col min="9" max="9" width="4.875" bestFit="1" customWidth="1"/>
    <col min="10" max="10" width="3.375" bestFit="1" customWidth="1"/>
    <col min="11" max="11" width="9.25" bestFit="1" customWidth="1"/>
    <col min="12" max="12" width="3.125" hidden="1" customWidth="1"/>
    <col min="14" max="14" width="2.25" customWidth="1"/>
    <col min="15" max="15" width="10.25" bestFit="1" customWidth="1"/>
    <col min="16" max="16" width="3.375" bestFit="1" customWidth="1"/>
    <col min="17" max="17" width="11.375" customWidth="1"/>
    <col min="18" max="18" width="1.75" hidden="1" customWidth="1"/>
    <col min="20" max="20" width="3.375" bestFit="1" customWidth="1"/>
    <col min="21" max="21" width="4.875" bestFit="1" customWidth="1"/>
    <col min="22" max="22" width="3.375" bestFit="1" customWidth="1"/>
    <col min="23" max="23" width="9.25" bestFit="1" customWidth="1"/>
    <col min="24" max="24" width="3.75" hidden="1" customWidth="1"/>
  </cols>
  <sheetData>
    <row r="1" spans="1:25" ht="14.25" thickBot="1" x14ac:dyDescent="0.2">
      <c r="A1" s="109" t="s">
        <v>182</v>
      </c>
      <c r="C1" t="s">
        <v>272</v>
      </c>
      <c r="O1" t="s">
        <v>273</v>
      </c>
    </row>
    <row r="2" spans="1:25" ht="14.25" thickBot="1" x14ac:dyDescent="0.2">
      <c r="A2" s="111">
        <f>国保税!$I$29</f>
        <v>0</v>
      </c>
      <c r="C2" s="594" t="s">
        <v>180</v>
      </c>
      <c r="D2" s="595"/>
      <c r="E2" s="597"/>
      <c r="F2" s="87"/>
      <c r="G2" s="595" t="s">
        <v>181</v>
      </c>
      <c r="H2" s="595"/>
      <c r="I2" s="595"/>
      <c r="J2" s="595"/>
      <c r="K2" s="595"/>
      <c r="L2" s="93"/>
      <c r="M2" s="95" t="s">
        <v>8</v>
      </c>
      <c r="O2" s="594" t="s">
        <v>180</v>
      </c>
      <c r="P2" s="595"/>
      <c r="Q2" s="595"/>
      <c r="R2" s="87"/>
      <c r="S2" s="596" t="s">
        <v>181</v>
      </c>
      <c r="T2" s="595"/>
      <c r="U2" s="595"/>
      <c r="V2" s="595"/>
      <c r="W2" s="595"/>
      <c r="X2" s="93"/>
      <c r="Y2" s="95" t="s">
        <v>157</v>
      </c>
    </row>
    <row r="3" spans="1:25" ht="14.25" thickBot="1" x14ac:dyDescent="0.2">
      <c r="C3" s="89"/>
      <c r="D3" s="83" t="s">
        <v>215</v>
      </c>
      <c r="E3" s="83">
        <v>1299999</v>
      </c>
      <c r="F3" s="82"/>
      <c r="G3" s="140" t="s">
        <v>154</v>
      </c>
      <c r="H3" s="85" t="s">
        <v>216</v>
      </c>
      <c r="I3" s="85">
        <v>1</v>
      </c>
      <c r="J3" s="85" t="s">
        <v>217</v>
      </c>
      <c r="K3" s="83">
        <v>600000</v>
      </c>
      <c r="L3" s="99"/>
      <c r="M3" s="97">
        <f>IF($A8&lt;設定!$C$1,0,IF($A2&gt;$E3,0,IF($A2&lt;=600000,0,$A2-600000)))</f>
        <v>0</v>
      </c>
      <c r="O3" s="89"/>
      <c r="P3" s="83" t="s">
        <v>215</v>
      </c>
      <c r="Q3" s="83">
        <v>3299999</v>
      </c>
      <c r="R3" s="82"/>
      <c r="S3" s="82" t="s">
        <v>154</v>
      </c>
      <c r="T3" s="83" t="s">
        <v>216</v>
      </c>
      <c r="U3" s="85">
        <v>1</v>
      </c>
      <c r="V3" s="83" t="s">
        <v>217</v>
      </c>
      <c r="W3" s="83">
        <v>1100000</v>
      </c>
      <c r="X3" s="99"/>
      <c r="Y3" s="97">
        <f>IF($A8&gt;=設定!$C$1,0,IF($A2&gt;$Q3,0,IF($A2&lt;=1100000,0,$A2-1100000)))</f>
        <v>0</v>
      </c>
    </row>
    <row r="4" spans="1:25" x14ac:dyDescent="0.15">
      <c r="A4" s="109" t="s">
        <v>183</v>
      </c>
      <c r="C4" s="89">
        <v>1300000</v>
      </c>
      <c r="D4" s="83" t="s">
        <v>215</v>
      </c>
      <c r="E4" s="83">
        <v>4099999</v>
      </c>
      <c r="F4" s="82"/>
      <c r="G4" s="140" t="s">
        <v>154</v>
      </c>
      <c r="H4" s="85" t="s">
        <v>216</v>
      </c>
      <c r="I4" s="85">
        <v>0.75</v>
      </c>
      <c r="J4" s="85" t="s">
        <v>217</v>
      </c>
      <c r="K4" s="83">
        <v>275000</v>
      </c>
      <c r="L4" s="94"/>
      <c r="M4" s="100">
        <f>IF($A8&lt;設定!$C$1,0,IF(OR($A2&lt;$C4,$A2&gt;$E4),0,$A2*I4-$K4))</f>
        <v>0</v>
      </c>
      <c r="O4" s="89">
        <v>3300000</v>
      </c>
      <c r="P4" s="83" t="s">
        <v>215</v>
      </c>
      <c r="Q4" s="83">
        <v>4099999</v>
      </c>
      <c r="R4" s="82"/>
      <c r="S4" s="82" t="s">
        <v>154</v>
      </c>
      <c r="T4" s="83" t="s">
        <v>216</v>
      </c>
      <c r="U4" s="85">
        <v>0.75</v>
      </c>
      <c r="V4" s="83" t="s">
        <v>217</v>
      </c>
      <c r="W4" s="83">
        <v>275000</v>
      </c>
      <c r="X4" s="94"/>
      <c r="Y4" s="100">
        <f>IF($A8&gt;=設定!$C$1,0,IF(OR($A2&lt;$O4,$A2&gt;$Q4),0,$A2*U4-$W4))</f>
        <v>0</v>
      </c>
    </row>
    <row r="5" spans="1:25" ht="14.25" thickBot="1" x14ac:dyDescent="0.2">
      <c r="A5" s="108">
        <f>ROUNDDOWN(M8+Y8,0)</f>
        <v>0</v>
      </c>
      <c r="C5" s="89">
        <v>4100000</v>
      </c>
      <c r="D5" s="83" t="s">
        <v>215</v>
      </c>
      <c r="E5" s="83">
        <v>7699999</v>
      </c>
      <c r="F5" s="82"/>
      <c r="G5" s="140" t="s">
        <v>154</v>
      </c>
      <c r="H5" s="85" t="s">
        <v>216</v>
      </c>
      <c r="I5" s="85">
        <v>0.85</v>
      </c>
      <c r="J5" s="85" t="s">
        <v>217</v>
      </c>
      <c r="K5" s="83">
        <v>685000</v>
      </c>
      <c r="L5" s="99"/>
      <c r="M5" s="96">
        <f>IF($A8&lt;設定!$C$1,0,IF(OR($A2&lt;$C5,$A2&gt;$E5),0,$A2*$I5-$K5))</f>
        <v>0</v>
      </c>
      <c r="O5" s="89">
        <v>4100000</v>
      </c>
      <c r="P5" s="83" t="s">
        <v>215</v>
      </c>
      <c r="Q5" s="83">
        <v>7699999</v>
      </c>
      <c r="R5" s="82"/>
      <c r="S5" s="82" t="s">
        <v>154</v>
      </c>
      <c r="T5" s="83" t="s">
        <v>216</v>
      </c>
      <c r="U5" s="85">
        <v>0.85</v>
      </c>
      <c r="V5" s="83" t="s">
        <v>217</v>
      </c>
      <c r="W5" s="83">
        <v>685000</v>
      </c>
      <c r="X5" s="99"/>
      <c r="Y5" s="96">
        <f>IF($A8&gt;=設定!$C$1,0,IF(OR($A2&lt;$O5,$A2&gt;$Q5),0,$A2*$U5-$W5))</f>
        <v>0</v>
      </c>
    </row>
    <row r="6" spans="1:25" ht="14.25" thickBot="1" x14ac:dyDescent="0.2">
      <c r="C6" s="89">
        <v>7700000</v>
      </c>
      <c r="D6" s="83" t="s">
        <v>215</v>
      </c>
      <c r="E6" s="83">
        <v>9999999</v>
      </c>
      <c r="F6" s="82"/>
      <c r="G6" s="140" t="s">
        <v>154</v>
      </c>
      <c r="H6" s="85" t="s">
        <v>216</v>
      </c>
      <c r="I6" s="85">
        <v>0.95</v>
      </c>
      <c r="J6" s="85" t="s">
        <v>217</v>
      </c>
      <c r="K6" s="83">
        <v>1455000</v>
      </c>
      <c r="L6" s="98"/>
      <c r="M6" s="97">
        <f>IF($A8&lt;設定!$C$1,0,IF(OR($A2&lt;$C6,$A2&gt;$E6),0,$A2*$I6-$K6))</f>
        <v>0</v>
      </c>
      <c r="O6" s="89">
        <v>7700000</v>
      </c>
      <c r="P6" s="83" t="s">
        <v>215</v>
      </c>
      <c r="Q6" s="83">
        <v>9999999</v>
      </c>
      <c r="R6" s="82"/>
      <c r="S6" s="82" t="s">
        <v>154</v>
      </c>
      <c r="T6" s="83" t="s">
        <v>216</v>
      </c>
      <c r="U6" s="85">
        <v>0.95</v>
      </c>
      <c r="V6" s="83" t="s">
        <v>217</v>
      </c>
      <c r="W6" s="83">
        <v>1455000</v>
      </c>
      <c r="X6" s="98"/>
      <c r="Y6" s="97">
        <f>IF($A8&gt;=設定!$C$1,0,IF(OR($A2&lt;$O6,$A2&gt;$Q6),0,$A2*$U6-$W6))</f>
        <v>0</v>
      </c>
    </row>
    <row r="7" spans="1:25" ht="14.25" thickBot="1" x14ac:dyDescent="0.2">
      <c r="A7" s="109" t="s">
        <v>184</v>
      </c>
      <c r="C7" s="101">
        <v>10000000</v>
      </c>
      <c r="D7" s="102" t="s">
        <v>215</v>
      </c>
      <c r="E7" s="102"/>
      <c r="F7" s="103"/>
      <c r="G7" s="141" t="s">
        <v>154</v>
      </c>
      <c r="H7" s="104" t="s">
        <v>216</v>
      </c>
      <c r="I7" s="104">
        <v>1</v>
      </c>
      <c r="J7" s="104" t="s">
        <v>217</v>
      </c>
      <c r="K7" s="102">
        <v>1955000</v>
      </c>
      <c r="L7" s="105"/>
      <c r="M7" s="106">
        <f>IF($A8&lt;設定!$C$1,0,IF($A2&lt;$C7,0,$A2*$I7-$K7))</f>
        <v>0</v>
      </c>
      <c r="O7" s="101">
        <v>10000000</v>
      </c>
      <c r="P7" s="102" t="s">
        <v>215</v>
      </c>
      <c r="Q7" s="102"/>
      <c r="R7" s="103"/>
      <c r="S7" s="103" t="s">
        <v>154</v>
      </c>
      <c r="T7" s="102" t="s">
        <v>216</v>
      </c>
      <c r="U7" s="104">
        <v>1</v>
      </c>
      <c r="V7" s="102" t="s">
        <v>217</v>
      </c>
      <c r="W7" s="102">
        <v>1955000</v>
      </c>
      <c r="X7" s="105"/>
      <c r="Y7" s="106">
        <f>IF($A8&gt;=設定!$C$1,0,IF($A2&lt;$O7,0,$A2*$U7-$W7))</f>
        <v>0</v>
      </c>
    </row>
    <row r="8" spans="1:25" ht="14.25" thickBot="1" x14ac:dyDescent="0.2">
      <c r="A8" s="110" t="str">
        <f>IF(国保税!$D$29="","",国保税!$D$29)</f>
        <v/>
      </c>
      <c r="K8" s="107" t="s">
        <v>147</v>
      </c>
      <c r="M8">
        <f>SUM(M3:M7)</f>
        <v>0</v>
      </c>
      <c r="W8" s="107" t="s">
        <v>147</v>
      </c>
      <c r="Y8">
        <f>SUM(Y3:Y7)</f>
        <v>0</v>
      </c>
    </row>
    <row r="13" spans="1:25" ht="14.25" thickBot="1" x14ac:dyDescent="0.2"/>
    <row r="14" spans="1:25" ht="14.25" thickBot="1" x14ac:dyDescent="0.2">
      <c r="A14" s="109" t="s">
        <v>185</v>
      </c>
      <c r="C14" t="s">
        <v>272</v>
      </c>
      <c r="O14" t="s">
        <v>273</v>
      </c>
    </row>
    <row r="15" spans="1:25" ht="14.25" thickBot="1" x14ac:dyDescent="0.2">
      <c r="A15" s="111">
        <f>国保税!$I$30</f>
        <v>0</v>
      </c>
      <c r="C15" s="594" t="s">
        <v>180</v>
      </c>
      <c r="D15" s="595"/>
      <c r="E15" s="595"/>
      <c r="F15" s="87"/>
      <c r="G15" s="596" t="s">
        <v>181</v>
      </c>
      <c r="H15" s="595"/>
      <c r="I15" s="595"/>
      <c r="J15" s="595"/>
      <c r="K15" s="595"/>
      <c r="L15" s="93"/>
      <c r="M15" s="95" t="s">
        <v>8</v>
      </c>
      <c r="O15" s="594" t="s">
        <v>180</v>
      </c>
      <c r="P15" s="595"/>
      <c r="Q15" s="595"/>
      <c r="R15" s="87"/>
      <c r="S15" s="596" t="s">
        <v>181</v>
      </c>
      <c r="T15" s="595"/>
      <c r="U15" s="595"/>
      <c r="V15" s="595"/>
      <c r="W15" s="595"/>
      <c r="X15" s="93"/>
      <c r="Y15" s="95" t="s">
        <v>157</v>
      </c>
    </row>
    <row r="16" spans="1:25" ht="14.25" thickBot="1" x14ac:dyDescent="0.2">
      <c r="C16" s="89"/>
      <c r="D16" s="83" t="s">
        <v>215</v>
      </c>
      <c r="E16" s="83">
        <v>1299999</v>
      </c>
      <c r="F16" s="82"/>
      <c r="G16" s="140" t="s">
        <v>154</v>
      </c>
      <c r="H16" s="85" t="s">
        <v>216</v>
      </c>
      <c r="I16" s="85">
        <v>1</v>
      </c>
      <c r="J16" s="85" t="s">
        <v>217</v>
      </c>
      <c r="K16" s="83">
        <v>600000</v>
      </c>
      <c r="L16" s="99"/>
      <c r="M16" s="97">
        <f>IF($A21&lt;設定!$C$1,0,IF($A15&gt;$E16,0,IF($A15&lt;=600000,0,$A15-600000)))</f>
        <v>0</v>
      </c>
      <c r="O16" s="89"/>
      <c r="P16" s="83" t="s">
        <v>215</v>
      </c>
      <c r="Q16" s="83">
        <v>3299999</v>
      </c>
      <c r="R16" s="82"/>
      <c r="S16" s="82" t="s">
        <v>154</v>
      </c>
      <c r="T16" s="83" t="s">
        <v>216</v>
      </c>
      <c r="U16" s="85">
        <v>1</v>
      </c>
      <c r="V16" s="83" t="s">
        <v>217</v>
      </c>
      <c r="W16" s="83">
        <v>1100000</v>
      </c>
      <c r="X16" s="99"/>
      <c r="Y16" s="97">
        <f>IF($A21&gt;=設定!$C$1,0,IF($A15&gt;$Q16,0,IF($A15&lt;=1100000,0,$A15-1100000)))</f>
        <v>0</v>
      </c>
    </row>
    <row r="17" spans="1:25" x14ac:dyDescent="0.15">
      <c r="A17" s="109" t="s">
        <v>186</v>
      </c>
      <c r="C17" s="89">
        <v>1300000</v>
      </c>
      <c r="D17" s="83" t="s">
        <v>215</v>
      </c>
      <c r="E17" s="83">
        <v>4099999</v>
      </c>
      <c r="F17" s="82"/>
      <c r="G17" s="140" t="s">
        <v>154</v>
      </c>
      <c r="H17" s="85" t="s">
        <v>216</v>
      </c>
      <c r="I17" s="85">
        <v>0.75</v>
      </c>
      <c r="J17" s="85" t="s">
        <v>217</v>
      </c>
      <c r="K17" s="83">
        <v>275000</v>
      </c>
      <c r="L17" s="94"/>
      <c r="M17" s="100">
        <f>IF($A21&lt;設定!$C$1,0,IF(OR($A15&lt;$C17,$A15&gt;$E17),0,$A15*I17-$K17))</f>
        <v>0</v>
      </c>
      <c r="O17" s="89">
        <v>3300000</v>
      </c>
      <c r="P17" s="83" t="s">
        <v>215</v>
      </c>
      <c r="Q17" s="83">
        <v>4099999</v>
      </c>
      <c r="R17" s="82"/>
      <c r="S17" s="82" t="s">
        <v>154</v>
      </c>
      <c r="T17" s="83" t="s">
        <v>216</v>
      </c>
      <c r="U17" s="85">
        <v>0.75</v>
      </c>
      <c r="V17" s="83" t="s">
        <v>217</v>
      </c>
      <c r="W17" s="83">
        <v>275000</v>
      </c>
      <c r="X17" s="94"/>
      <c r="Y17" s="100">
        <f>IF($A21&gt;=設定!$C$1,0,IF(OR($A15&lt;$O17,$A15&gt;$Q17),0,$A15*U17-$W17))</f>
        <v>0</v>
      </c>
    </row>
    <row r="18" spans="1:25" ht="14.25" thickBot="1" x14ac:dyDescent="0.2">
      <c r="A18" s="108">
        <f>ROUNDDOWN(M21+Y21,0)</f>
        <v>0</v>
      </c>
      <c r="C18" s="89">
        <v>4100000</v>
      </c>
      <c r="D18" s="83" t="s">
        <v>215</v>
      </c>
      <c r="E18" s="83">
        <v>7699999</v>
      </c>
      <c r="F18" s="82"/>
      <c r="G18" s="140" t="s">
        <v>154</v>
      </c>
      <c r="H18" s="85" t="s">
        <v>216</v>
      </c>
      <c r="I18" s="85">
        <v>0.85</v>
      </c>
      <c r="J18" s="85" t="s">
        <v>217</v>
      </c>
      <c r="K18" s="83">
        <v>685000</v>
      </c>
      <c r="L18" s="99"/>
      <c r="M18" s="96">
        <f>IF($A21&lt;設定!$C$1,0,IF(OR($A15&lt;$C18,$A15&gt;$E18),0,$A15*$I18-$K18))</f>
        <v>0</v>
      </c>
      <c r="O18" s="89">
        <v>4100000</v>
      </c>
      <c r="P18" s="83" t="s">
        <v>215</v>
      </c>
      <c r="Q18" s="83">
        <v>7699999</v>
      </c>
      <c r="R18" s="82"/>
      <c r="S18" s="82" t="s">
        <v>154</v>
      </c>
      <c r="T18" s="83" t="s">
        <v>216</v>
      </c>
      <c r="U18" s="85">
        <v>0.85</v>
      </c>
      <c r="V18" s="83" t="s">
        <v>217</v>
      </c>
      <c r="W18" s="83">
        <v>685000</v>
      </c>
      <c r="X18" s="99"/>
      <c r="Y18" s="96">
        <f>IF($A21&gt;=設定!$C$1,0,IF(OR($A15&lt;$O18,$A15&gt;$Q18),0,$A15*$U18-$W18))</f>
        <v>0</v>
      </c>
    </row>
    <row r="19" spans="1:25" ht="14.25" thickBot="1" x14ac:dyDescent="0.2">
      <c r="C19" s="89">
        <v>7700000</v>
      </c>
      <c r="D19" s="83" t="s">
        <v>215</v>
      </c>
      <c r="E19" s="83">
        <v>9999999</v>
      </c>
      <c r="F19" s="82"/>
      <c r="G19" s="140" t="s">
        <v>154</v>
      </c>
      <c r="H19" s="85" t="s">
        <v>216</v>
      </c>
      <c r="I19" s="85">
        <v>0.95</v>
      </c>
      <c r="J19" s="85" t="s">
        <v>217</v>
      </c>
      <c r="K19" s="83">
        <v>1455000</v>
      </c>
      <c r="L19" s="98"/>
      <c r="M19" s="97">
        <f>IF($A21&lt;設定!$C$1,0,IF(OR($A15&lt;$C19,$A15&gt;$E19),0,$A15*$I19-$K19))</f>
        <v>0</v>
      </c>
      <c r="O19" s="89">
        <v>7700000</v>
      </c>
      <c r="P19" s="83" t="s">
        <v>215</v>
      </c>
      <c r="Q19" s="83">
        <v>9999999</v>
      </c>
      <c r="R19" s="82"/>
      <c r="S19" s="82" t="s">
        <v>154</v>
      </c>
      <c r="T19" s="83" t="s">
        <v>216</v>
      </c>
      <c r="U19" s="85">
        <v>0.95</v>
      </c>
      <c r="V19" s="83" t="s">
        <v>217</v>
      </c>
      <c r="W19" s="83">
        <v>1455000</v>
      </c>
      <c r="X19" s="98"/>
      <c r="Y19" s="97">
        <f>IF($A21&gt;=設定!$C$1,0,IF(OR($A15&lt;$O19,$A15&gt;$Q19),0,$A15*$U19-$W19))</f>
        <v>0</v>
      </c>
    </row>
    <row r="20" spans="1:25" ht="14.25" thickBot="1" x14ac:dyDescent="0.2">
      <c r="A20" s="109" t="s">
        <v>187</v>
      </c>
      <c r="C20" s="101">
        <v>10000000</v>
      </c>
      <c r="D20" s="102" t="s">
        <v>215</v>
      </c>
      <c r="E20" s="102"/>
      <c r="F20" s="103"/>
      <c r="G20" s="141" t="s">
        <v>154</v>
      </c>
      <c r="H20" s="104" t="s">
        <v>216</v>
      </c>
      <c r="I20" s="104">
        <v>1</v>
      </c>
      <c r="J20" s="104" t="s">
        <v>217</v>
      </c>
      <c r="K20" s="102">
        <v>1955000</v>
      </c>
      <c r="L20" s="105"/>
      <c r="M20" s="106">
        <f>IF($A21&lt;設定!$C$1,0,IF($A15&lt;$C20,0,$A15*$I20-$K20))</f>
        <v>0</v>
      </c>
      <c r="O20" s="101">
        <v>10000000</v>
      </c>
      <c r="P20" s="102" t="s">
        <v>215</v>
      </c>
      <c r="Q20" s="102"/>
      <c r="R20" s="103"/>
      <c r="S20" s="103" t="s">
        <v>154</v>
      </c>
      <c r="T20" s="102" t="s">
        <v>216</v>
      </c>
      <c r="U20" s="104">
        <v>1</v>
      </c>
      <c r="V20" s="102" t="s">
        <v>217</v>
      </c>
      <c r="W20" s="102">
        <v>1955000</v>
      </c>
      <c r="X20" s="105"/>
      <c r="Y20" s="106">
        <f>IF($A21&gt;=設定!$C$1,0,IF($A15&lt;$O20,0,$A15*$U20-$W20))</f>
        <v>0</v>
      </c>
    </row>
    <row r="21" spans="1:25" ht="14.25" thickBot="1" x14ac:dyDescent="0.2">
      <c r="A21" s="110" t="str">
        <f>IF(国保税!$D$30="","",国保税!$D$30)</f>
        <v/>
      </c>
      <c r="K21" s="107" t="s">
        <v>147</v>
      </c>
      <c r="M21">
        <f>SUM(M16:M20)</f>
        <v>0</v>
      </c>
      <c r="W21" s="107" t="s">
        <v>147</v>
      </c>
      <c r="Y21">
        <f>SUM(Y16:Y20)</f>
        <v>0</v>
      </c>
    </row>
    <row r="26" spans="1:25" ht="14.25" thickBot="1" x14ac:dyDescent="0.2"/>
    <row r="27" spans="1:25" ht="14.25" thickBot="1" x14ac:dyDescent="0.2">
      <c r="A27" s="109" t="s">
        <v>188</v>
      </c>
      <c r="C27" t="s">
        <v>272</v>
      </c>
      <c r="O27" t="s">
        <v>273</v>
      </c>
    </row>
    <row r="28" spans="1:25" ht="14.25" thickBot="1" x14ac:dyDescent="0.2">
      <c r="A28" s="111">
        <f>国保税!$I$31</f>
        <v>0</v>
      </c>
      <c r="C28" s="594" t="s">
        <v>180</v>
      </c>
      <c r="D28" s="595"/>
      <c r="E28" s="597"/>
      <c r="F28" s="87"/>
      <c r="G28" s="595" t="s">
        <v>181</v>
      </c>
      <c r="H28" s="595"/>
      <c r="I28" s="595"/>
      <c r="J28" s="595"/>
      <c r="K28" s="595"/>
      <c r="L28" s="93"/>
      <c r="M28" s="95" t="s">
        <v>8</v>
      </c>
      <c r="O28" s="594" t="s">
        <v>180</v>
      </c>
      <c r="P28" s="595"/>
      <c r="Q28" s="595"/>
      <c r="R28" s="87"/>
      <c r="S28" s="596" t="s">
        <v>181</v>
      </c>
      <c r="T28" s="595"/>
      <c r="U28" s="595"/>
      <c r="V28" s="595"/>
      <c r="W28" s="595"/>
      <c r="X28" s="93"/>
      <c r="Y28" s="95" t="s">
        <v>157</v>
      </c>
    </row>
    <row r="29" spans="1:25" ht="14.25" thickBot="1" x14ac:dyDescent="0.2">
      <c r="C29" s="89"/>
      <c r="D29" s="83" t="s">
        <v>215</v>
      </c>
      <c r="E29" s="83">
        <v>1299999</v>
      </c>
      <c r="F29" s="82"/>
      <c r="G29" s="140" t="s">
        <v>154</v>
      </c>
      <c r="H29" s="85" t="s">
        <v>216</v>
      </c>
      <c r="I29" s="85">
        <v>1</v>
      </c>
      <c r="J29" s="85" t="s">
        <v>217</v>
      </c>
      <c r="K29" s="83">
        <v>600000</v>
      </c>
      <c r="L29" s="99"/>
      <c r="M29" s="97">
        <f>IF($A34&lt;設定!$C$1,0,IF($A28&gt;$E29,0,IF($A28&lt;=600000,0,$A28-600000)))</f>
        <v>0</v>
      </c>
      <c r="O29" s="89"/>
      <c r="P29" s="83" t="s">
        <v>215</v>
      </c>
      <c r="Q29" s="83">
        <v>3299999</v>
      </c>
      <c r="R29" s="82"/>
      <c r="S29" s="82" t="s">
        <v>154</v>
      </c>
      <c r="T29" s="83" t="s">
        <v>216</v>
      </c>
      <c r="U29" s="85">
        <v>1</v>
      </c>
      <c r="V29" s="83" t="s">
        <v>217</v>
      </c>
      <c r="W29" s="83">
        <v>1100000</v>
      </c>
      <c r="X29" s="99"/>
      <c r="Y29" s="97">
        <f>IF($A34&gt;=設定!$C$1,0,IF($A28&gt;$Q29,0,IF($A28&lt;=1100000,0,$A28-1100000)))</f>
        <v>0</v>
      </c>
    </row>
    <row r="30" spans="1:25" x14ac:dyDescent="0.15">
      <c r="A30" s="109" t="s">
        <v>189</v>
      </c>
      <c r="C30" s="89">
        <v>1300000</v>
      </c>
      <c r="D30" s="83" t="s">
        <v>215</v>
      </c>
      <c r="E30" s="83">
        <v>4099999</v>
      </c>
      <c r="F30" s="82"/>
      <c r="G30" s="140" t="s">
        <v>154</v>
      </c>
      <c r="H30" s="85" t="s">
        <v>216</v>
      </c>
      <c r="I30" s="85">
        <v>0.75</v>
      </c>
      <c r="J30" s="85" t="s">
        <v>217</v>
      </c>
      <c r="K30" s="83">
        <v>275000</v>
      </c>
      <c r="L30" s="94"/>
      <c r="M30" s="100">
        <f>IF($A34&lt;設定!$C$1,0,IF(OR($A28&lt;$C30,$A28&gt;$E30),0,$A28*I30-$K30))</f>
        <v>0</v>
      </c>
      <c r="O30" s="89">
        <v>3300000</v>
      </c>
      <c r="P30" s="83" t="s">
        <v>215</v>
      </c>
      <c r="Q30" s="83">
        <v>4099999</v>
      </c>
      <c r="R30" s="82"/>
      <c r="S30" s="82" t="s">
        <v>154</v>
      </c>
      <c r="T30" s="83" t="s">
        <v>216</v>
      </c>
      <c r="U30" s="85">
        <v>0.75</v>
      </c>
      <c r="V30" s="83" t="s">
        <v>217</v>
      </c>
      <c r="W30" s="83">
        <v>275000</v>
      </c>
      <c r="X30" s="94"/>
      <c r="Y30" s="100">
        <f>IF($A34&gt;=設定!$C$1,0,IF(OR($A28&lt;$O30,$A28&gt;$Q30),0,$A28*U30-$W30))</f>
        <v>0</v>
      </c>
    </row>
    <row r="31" spans="1:25" ht="14.25" thickBot="1" x14ac:dyDescent="0.2">
      <c r="A31" s="108">
        <f>ROUNDDOWN(M34+Y34,0)</f>
        <v>0</v>
      </c>
      <c r="C31" s="89">
        <v>4100000</v>
      </c>
      <c r="D31" s="83" t="s">
        <v>215</v>
      </c>
      <c r="E31" s="83">
        <v>7699999</v>
      </c>
      <c r="F31" s="82"/>
      <c r="G31" s="140" t="s">
        <v>154</v>
      </c>
      <c r="H31" s="85" t="s">
        <v>216</v>
      </c>
      <c r="I31" s="85">
        <v>0.85</v>
      </c>
      <c r="J31" s="85" t="s">
        <v>217</v>
      </c>
      <c r="K31" s="83">
        <v>685000</v>
      </c>
      <c r="L31" s="99"/>
      <c r="M31" s="96">
        <f>IF($A34&lt;設定!$C$1,0,IF(OR($A28&lt;$C31,$A28&gt;$E31),0,$A28*$I31-$K31))</f>
        <v>0</v>
      </c>
      <c r="O31" s="89">
        <v>4100000</v>
      </c>
      <c r="P31" s="83" t="s">
        <v>215</v>
      </c>
      <c r="Q31" s="83">
        <v>7699999</v>
      </c>
      <c r="R31" s="82"/>
      <c r="S31" s="82" t="s">
        <v>154</v>
      </c>
      <c r="T31" s="83" t="s">
        <v>216</v>
      </c>
      <c r="U31" s="85">
        <v>0.85</v>
      </c>
      <c r="V31" s="83" t="s">
        <v>217</v>
      </c>
      <c r="W31" s="83">
        <v>685000</v>
      </c>
      <c r="X31" s="99"/>
      <c r="Y31" s="96">
        <f>IF($A34&gt;=設定!$C$1,0,IF(OR($A28&lt;$O31,$A28&gt;$Q31),0,$A28*$U31-$W31))</f>
        <v>0</v>
      </c>
    </row>
    <row r="32" spans="1:25" ht="14.25" thickBot="1" x14ac:dyDescent="0.2">
      <c r="C32" s="89">
        <v>7700000</v>
      </c>
      <c r="D32" s="83" t="s">
        <v>215</v>
      </c>
      <c r="E32" s="83">
        <v>9999999</v>
      </c>
      <c r="F32" s="82"/>
      <c r="G32" s="140" t="s">
        <v>154</v>
      </c>
      <c r="H32" s="85" t="s">
        <v>216</v>
      </c>
      <c r="I32" s="85">
        <v>0.95</v>
      </c>
      <c r="J32" s="85" t="s">
        <v>217</v>
      </c>
      <c r="K32" s="83">
        <v>1455000</v>
      </c>
      <c r="L32" s="98"/>
      <c r="M32" s="97">
        <f>IF($A34&lt;設定!$C$1,0,IF(OR($A28&lt;$C32,$A28&gt;$E32),0,$A28*$I32-$K32))</f>
        <v>0</v>
      </c>
      <c r="O32" s="89">
        <v>7700000</v>
      </c>
      <c r="P32" s="83" t="s">
        <v>215</v>
      </c>
      <c r="Q32" s="83">
        <v>9999999</v>
      </c>
      <c r="R32" s="82"/>
      <c r="S32" s="82" t="s">
        <v>154</v>
      </c>
      <c r="T32" s="83" t="s">
        <v>216</v>
      </c>
      <c r="U32" s="85">
        <v>0.95</v>
      </c>
      <c r="V32" s="83" t="s">
        <v>217</v>
      </c>
      <c r="W32" s="83">
        <v>1455000</v>
      </c>
      <c r="X32" s="98"/>
      <c r="Y32" s="97">
        <f>IF($A34&gt;=設定!$C$1,0,IF(OR($A28&lt;$O32,$A28&gt;$Q32),0,$A28*$U32-$W32))</f>
        <v>0</v>
      </c>
    </row>
    <row r="33" spans="1:25" ht="14.25" thickBot="1" x14ac:dyDescent="0.2">
      <c r="A33" s="109" t="s">
        <v>190</v>
      </c>
      <c r="C33" s="101">
        <v>10000000</v>
      </c>
      <c r="D33" s="102" t="s">
        <v>215</v>
      </c>
      <c r="E33" s="102"/>
      <c r="F33" s="103"/>
      <c r="G33" s="141" t="s">
        <v>154</v>
      </c>
      <c r="H33" s="104" t="s">
        <v>216</v>
      </c>
      <c r="I33" s="104">
        <v>1</v>
      </c>
      <c r="J33" s="104" t="s">
        <v>217</v>
      </c>
      <c r="K33" s="102">
        <v>1955000</v>
      </c>
      <c r="L33" s="105"/>
      <c r="M33" s="106">
        <f>IF($A34&lt;設定!$C$1,0,IF($A28&lt;$C33,0,$A28*$I33-$K33))</f>
        <v>0</v>
      </c>
      <c r="O33" s="101">
        <v>10000000</v>
      </c>
      <c r="P33" s="102" t="s">
        <v>215</v>
      </c>
      <c r="Q33" s="102"/>
      <c r="R33" s="103"/>
      <c r="S33" s="103" t="s">
        <v>154</v>
      </c>
      <c r="T33" s="102" t="s">
        <v>216</v>
      </c>
      <c r="U33" s="104">
        <v>1</v>
      </c>
      <c r="V33" s="102" t="s">
        <v>217</v>
      </c>
      <c r="W33" s="102">
        <v>1955000</v>
      </c>
      <c r="X33" s="105"/>
      <c r="Y33" s="106">
        <f>IF($A34&gt;=設定!$C$1,0,IF($A28&lt;$O33,0,$A28*$U33-$W33))</f>
        <v>0</v>
      </c>
    </row>
    <row r="34" spans="1:25" ht="14.25" thickBot="1" x14ac:dyDescent="0.2">
      <c r="A34" s="110" t="str">
        <f>IF(国保税!$D$31="","",国保税!$D$31)</f>
        <v/>
      </c>
      <c r="K34" s="107" t="s">
        <v>147</v>
      </c>
      <c r="M34">
        <f>SUM(M29:M33)</f>
        <v>0</v>
      </c>
      <c r="W34" s="107" t="s">
        <v>147</v>
      </c>
      <c r="Y34">
        <f>SUM(Y29:Y33)</f>
        <v>0</v>
      </c>
    </row>
    <row r="39" spans="1:25" ht="14.25" thickBot="1" x14ac:dyDescent="0.2"/>
    <row r="40" spans="1:25" ht="14.25" thickBot="1" x14ac:dyDescent="0.2">
      <c r="A40" s="109" t="s">
        <v>191</v>
      </c>
      <c r="C40" t="s">
        <v>272</v>
      </c>
      <c r="O40" t="s">
        <v>273</v>
      </c>
    </row>
    <row r="41" spans="1:25" ht="14.25" thickBot="1" x14ac:dyDescent="0.2">
      <c r="A41" s="111">
        <f>国保税!$I$32</f>
        <v>0</v>
      </c>
      <c r="C41" s="594" t="s">
        <v>180</v>
      </c>
      <c r="D41" s="595"/>
      <c r="E41" s="597"/>
      <c r="F41" s="87"/>
      <c r="G41" s="595" t="s">
        <v>181</v>
      </c>
      <c r="H41" s="595"/>
      <c r="I41" s="595"/>
      <c r="J41" s="595"/>
      <c r="K41" s="595"/>
      <c r="L41" s="93"/>
      <c r="M41" s="95" t="s">
        <v>8</v>
      </c>
      <c r="O41" s="594" t="s">
        <v>180</v>
      </c>
      <c r="P41" s="595"/>
      <c r="Q41" s="597"/>
      <c r="R41" s="87"/>
      <c r="S41" s="595" t="s">
        <v>181</v>
      </c>
      <c r="T41" s="595"/>
      <c r="U41" s="595"/>
      <c r="V41" s="595"/>
      <c r="W41" s="595"/>
      <c r="X41" s="93"/>
      <c r="Y41" s="95" t="s">
        <v>157</v>
      </c>
    </row>
    <row r="42" spans="1:25" ht="14.25" thickBot="1" x14ac:dyDescent="0.2">
      <c r="C42" s="89"/>
      <c r="D42" s="83" t="s">
        <v>215</v>
      </c>
      <c r="E42" s="83">
        <v>1299999</v>
      </c>
      <c r="F42" s="82"/>
      <c r="G42" s="140" t="s">
        <v>154</v>
      </c>
      <c r="H42" s="85" t="s">
        <v>216</v>
      </c>
      <c r="I42" s="85">
        <v>1</v>
      </c>
      <c r="J42" s="85" t="s">
        <v>217</v>
      </c>
      <c r="K42" s="83">
        <v>600000</v>
      </c>
      <c r="L42" s="99"/>
      <c r="M42" s="97">
        <f>IF($A47&lt;設定!$C$1,0,IF($A41&gt;$E42,0,IF($A41&lt;=600000,0,$A41-600000)))</f>
        <v>0</v>
      </c>
      <c r="O42" s="89"/>
      <c r="P42" s="83" t="s">
        <v>215</v>
      </c>
      <c r="Q42" s="83">
        <v>3299999</v>
      </c>
      <c r="R42" s="82"/>
      <c r="S42" s="82" t="s">
        <v>154</v>
      </c>
      <c r="T42" s="83" t="s">
        <v>216</v>
      </c>
      <c r="U42" s="85">
        <v>1</v>
      </c>
      <c r="V42" s="83" t="s">
        <v>217</v>
      </c>
      <c r="W42" s="83">
        <v>1100000</v>
      </c>
      <c r="X42" s="99"/>
      <c r="Y42" s="97">
        <f>IF($A47&gt;=設定!$C$1,0,IF($A41&gt;$Q42,0,IF($A41&lt;=1100000,0,$A41-1100000)))</f>
        <v>0</v>
      </c>
    </row>
    <row r="43" spans="1:25" x14ac:dyDescent="0.15">
      <c r="A43" s="109" t="s">
        <v>192</v>
      </c>
      <c r="C43" s="89">
        <v>1300000</v>
      </c>
      <c r="D43" s="83" t="s">
        <v>215</v>
      </c>
      <c r="E43" s="83">
        <v>4099999</v>
      </c>
      <c r="F43" s="82"/>
      <c r="G43" s="140" t="s">
        <v>154</v>
      </c>
      <c r="H43" s="85" t="s">
        <v>216</v>
      </c>
      <c r="I43" s="85">
        <v>0.75</v>
      </c>
      <c r="J43" s="85" t="s">
        <v>217</v>
      </c>
      <c r="K43" s="83">
        <v>275000</v>
      </c>
      <c r="L43" s="94"/>
      <c r="M43" s="100">
        <f>IF($A47&lt;設定!$C$1,0,IF(OR($A41&lt;$C43,$A41&gt;$E43),0,$A41*I43-$K43))</f>
        <v>0</v>
      </c>
      <c r="O43" s="89">
        <v>3300000</v>
      </c>
      <c r="P43" s="83" t="s">
        <v>215</v>
      </c>
      <c r="Q43" s="83">
        <v>4099999</v>
      </c>
      <c r="R43" s="82"/>
      <c r="S43" s="82" t="s">
        <v>154</v>
      </c>
      <c r="T43" s="83" t="s">
        <v>216</v>
      </c>
      <c r="U43" s="85">
        <v>0.75</v>
      </c>
      <c r="V43" s="83" t="s">
        <v>217</v>
      </c>
      <c r="W43" s="83">
        <v>275000</v>
      </c>
      <c r="X43" s="94"/>
      <c r="Y43" s="100">
        <f>IF($A47&gt;=設定!$C$1,0,IF(OR($A41&lt;$O43,$A41&gt;$Q43),0,$A41*U43-$W43))</f>
        <v>0</v>
      </c>
    </row>
    <row r="44" spans="1:25" ht="14.25" thickBot="1" x14ac:dyDescent="0.2">
      <c r="A44" s="108">
        <f>ROUNDDOWN(M47+Y47,0)</f>
        <v>0</v>
      </c>
      <c r="C44" s="89">
        <v>4100000</v>
      </c>
      <c r="D44" s="83" t="s">
        <v>215</v>
      </c>
      <c r="E44" s="83">
        <v>7699999</v>
      </c>
      <c r="F44" s="82"/>
      <c r="G44" s="140" t="s">
        <v>154</v>
      </c>
      <c r="H44" s="85" t="s">
        <v>216</v>
      </c>
      <c r="I44" s="85">
        <v>0.85</v>
      </c>
      <c r="J44" s="85" t="s">
        <v>217</v>
      </c>
      <c r="K44" s="83">
        <v>685000</v>
      </c>
      <c r="L44" s="99"/>
      <c r="M44" s="96">
        <f>IF($A47&lt;設定!$C$1,0,IF(OR($A41&lt;$C44,$A41&gt;$E44),0,$A41*$I44-$K44))</f>
        <v>0</v>
      </c>
      <c r="O44" s="89">
        <v>4100000</v>
      </c>
      <c r="P44" s="83" t="s">
        <v>215</v>
      </c>
      <c r="Q44" s="83">
        <v>7699999</v>
      </c>
      <c r="R44" s="82"/>
      <c r="S44" s="82" t="s">
        <v>154</v>
      </c>
      <c r="T44" s="83" t="s">
        <v>216</v>
      </c>
      <c r="U44" s="85">
        <v>0.85</v>
      </c>
      <c r="V44" s="83" t="s">
        <v>217</v>
      </c>
      <c r="W44" s="83">
        <v>685000</v>
      </c>
      <c r="X44" s="99"/>
      <c r="Y44" s="96">
        <f>IF($A47&gt;=設定!$C$1,0,IF(OR($A41&lt;$O44,$A41&gt;$Q44),0,$A41*$U44-$W44))</f>
        <v>0</v>
      </c>
    </row>
    <row r="45" spans="1:25" ht="14.25" thickBot="1" x14ac:dyDescent="0.2">
      <c r="C45" s="89">
        <v>7700000</v>
      </c>
      <c r="D45" s="83" t="s">
        <v>215</v>
      </c>
      <c r="E45" s="83">
        <v>9999999</v>
      </c>
      <c r="F45" s="82"/>
      <c r="G45" s="140" t="s">
        <v>154</v>
      </c>
      <c r="H45" s="85" t="s">
        <v>216</v>
      </c>
      <c r="I45" s="85">
        <v>0.95</v>
      </c>
      <c r="J45" s="85" t="s">
        <v>217</v>
      </c>
      <c r="K45" s="83">
        <v>1455000</v>
      </c>
      <c r="L45" s="98"/>
      <c r="M45" s="97">
        <f>IF($A47&lt;設定!$C$1,0,IF(OR($A41&lt;$C45,$A41&gt;$E45),0,$A41*$I45-$K45))</f>
        <v>0</v>
      </c>
      <c r="O45" s="89">
        <v>7700000</v>
      </c>
      <c r="P45" s="83" t="s">
        <v>215</v>
      </c>
      <c r="Q45" s="83">
        <v>9999999</v>
      </c>
      <c r="R45" s="82"/>
      <c r="S45" s="82" t="s">
        <v>154</v>
      </c>
      <c r="T45" s="83" t="s">
        <v>216</v>
      </c>
      <c r="U45" s="85">
        <v>0.95</v>
      </c>
      <c r="V45" s="83" t="s">
        <v>217</v>
      </c>
      <c r="W45" s="83">
        <v>1455000</v>
      </c>
      <c r="X45" s="98"/>
      <c r="Y45" s="97">
        <f>IF($A47&gt;=設定!$C$1,0,IF(OR($A41&lt;$O45,$A41&gt;$Q45),0,$A41*$U45-$W45))</f>
        <v>0</v>
      </c>
    </row>
    <row r="46" spans="1:25" ht="14.25" thickBot="1" x14ac:dyDescent="0.2">
      <c r="A46" s="109" t="s">
        <v>193</v>
      </c>
      <c r="C46" s="101">
        <v>10000000</v>
      </c>
      <c r="D46" s="102" t="s">
        <v>215</v>
      </c>
      <c r="E46" s="102"/>
      <c r="F46" s="103"/>
      <c r="G46" s="141" t="s">
        <v>154</v>
      </c>
      <c r="H46" s="104" t="s">
        <v>216</v>
      </c>
      <c r="I46" s="104">
        <v>1</v>
      </c>
      <c r="J46" s="104" t="s">
        <v>217</v>
      </c>
      <c r="K46" s="102">
        <v>1955000</v>
      </c>
      <c r="L46" s="105"/>
      <c r="M46" s="106">
        <f>IF($A47&lt;設定!$C$1,0,IF($A41&lt;$C46,0,$A41*$I46-$K46))</f>
        <v>0</v>
      </c>
      <c r="O46" s="101">
        <v>10000000</v>
      </c>
      <c r="P46" s="102" t="s">
        <v>215</v>
      </c>
      <c r="Q46" s="102"/>
      <c r="R46" s="103"/>
      <c r="S46" s="103" t="s">
        <v>154</v>
      </c>
      <c r="T46" s="102" t="s">
        <v>216</v>
      </c>
      <c r="U46" s="104">
        <v>1</v>
      </c>
      <c r="V46" s="102" t="s">
        <v>217</v>
      </c>
      <c r="W46" s="102">
        <v>1955000</v>
      </c>
      <c r="X46" s="105"/>
      <c r="Y46" s="106">
        <f>IF($A47&gt;=設定!$C$1,0,IF($A41&lt;$O46,0,$A41*$U46-$W46))</f>
        <v>0</v>
      </c>
    </row>
    <row r="47" spans="1:25" ht="14.25" thickBot="1" x14ac:dyDescent="0.2">
      <c r="A47" s="110" t="str">
        <f>IF(国保税!$D$32="","",国保税!$D$32)</f>
        <v/>
      </c>
      <c r="K47" s="107" t="s">
        <v>147</v>
      </c>
      <c r="M47">
        <f>SUM(M42:M46)</f>
        <v>0</v>
      </c>
      <c r="W47" s="107" t="s">
        <v>147</v>
      </c>
      <c r="Y47">
        <f>SUM(Y42:Y46)</f>
        <v>0</v>
      </c>
    </row>
    <row r="52" spans="1:25" ht="14.25" thickBot="1" x14ac:dyDescent="0.2"/>
    <row r="53" spans="1:25" ht="14.25" thickBot="1" x14ac:dyDescent="0.2">
      <c r="A53" s="109" t="s">
        <v>194</v>
      </c>
      <c r="C53" t="s">
        <v>272</v>
      </c>
      <c r="O53" t="s">
        <v>273</v>
      </c>
    </row>
    <row r="54" spans="1:25" ht="14.25" thickBot="1" x14ac:dyDescent="0.2">
      <c r="A54" s="111">
        <f>国保税!$I$33</f>
        <v>0</v>
      </c>
      <c r="C54" s="594" t="s">
        <v>180</v>
      </c>
      <c r="D54" s="595"/>
      <c r="E54" s="595"/>
      <c r="F54" s="87"/>
      <c r="G54" s="596" t="s">
        <v>181</v>
      </c>
      <c r="H54" s="595"/>
      <c r="I54" s="595"/>
      <c r="J54" s="595"/>
      <c r="K54" s="595"/>
      <c r="L54" s="93"/>
      <c r="M54" s="95" t="s">
        <v>8</v>
      </c>
      <c r="O54" s="594" t="s">
        <v>180</v>
      </c>
      <c r="P54" s="595"/>
      <c r="Q54" s="595"/>
      <c r="R54" s="87"/>
      <c r="S54" s="596" t="s">
        <v>181</v>
      </c>
      <c r="T54" s="595"/>
      <c r="U54" s="595"/>
      <c r="V54" s="595"/>
      <c r="W54" s="595"/>
      <c r="X54" s="93"/>
      <c r="Y54" s="95" t="s">
        <v>157</v>
      </c>
    </row>
    <row r="55" spans="1:25" ht="14.25" thickBot="1" x14ac:dyDescent="0.2">
      <c r="C55" s="89"/>
      <c r="D55" s="83" t="s">
        <v>215</v>
      </c>
      <c r="E55" s="83">
        <v>1299999</v>
      </c>
      <c r="F55" s="82"/>
      <c r="G55" s="140" t="s">
        <v>154</v>
      </c>
      <c r="H55" s="85" t="s">
        <v>216</v>
      </c>
      <c r="I55" s="85">
        <v>1</v>
      </c>
      <c r="J55" s="85" t="s">
        <v>217</v>
      </c>
      <c r="K55" s="83">
        <v>600000</v>
      </c>
      <c r="L55" s="99"/>
      <c r="M55" s="97">
        <f>IF($A60&lt;設定!$C$1,0,IF($A54&gt;$E55,0,IF($A54&lt;=600000,0,$A54-600000)))</f>
        <v>0</v>
      </c>
      <c r="O55" s="89"/>
      <c r="P55" s="83" t="s">
        <v>215</v>
      </c>
      <c r="Q55" s="83">
        <v>3299999</v>
      </c>
      <c r="R55" s="82"/>
      <c r="S55" s="82" t="s">
        <v>154</v>
      </c>
      <c r="T55" s="83" t="s">
        <v>216</v>
      </c>
      <c r="U55" s="85">
        <v>1</v>
      </c>
      <c r="V55" s="83" t="s">
        <v>217</v>
      </c>
      <c r="W55" s="83">
        <v>1100000</v>
      </c>
      <c r="X55" s="99"/>
      <c r="Y55" s="97">
        <f>IF($A60&gt;=設定!$C$1,0,IF($A54&gt;$Q55,0,IF($A54&lt;=1100000,0,$A54-1100000)))</f>
        <v>0</v>
      </c>
    </row>
    <row r="56" spans="1:25" x14ac:dyDescent="0.15">
      <c r="A56" s="109" t="s">
        <v>195</v>
      </c>
      <c r="C56" s="89">
        <v>1300000</v>
      </c>
      <c r="D56" s="83" t="s">
        <v>215</v>
      </c>
      <c r="E56" s="83">
        <v>4099999</v>
      </c>
      <c r="F56" s="82"/>
      <c r="G56" s="140" t="s">
        <v>154</v>
      </c>
      <c r="H56" s="85" t="s">
        <v>216</v>
      </c>
      <c r="I56" s="85">
        <v>0.75</v>
      </c>
      <c r="J56" s="85" t="s">
        <v>217</v>
      </c>
      <c r="K56" s="83">
        <v>275000</v>
      </c>
      <c r="L56" s="94"/>
      <c r="M56" s="100">
        <f>IF($A60&lt;設定!$C$1,0,IF(OR($A54&lt;$C56,$A54&gt;$E56),0,$A54*I56-$K56))</f>
        <v>0</v>
      </c>
      <c r="O56" s="89">
        <v>3300000</v>
      </c>
      <c r="P56" s="83" t="s">
        <v>215</v>
      </c>
      <c r="Q56" s="83">
        <v>4099999</v>
      </c>
      <c r="R56" s="82"/>
      <c r="S56" s="82" t="s">
        <v>154</v>
      </c>
      <c r="T56" s="83" t="s">
        <v>216</v>
      </c>
      <c r="U56" s="85">
        <v>0.75</v>
      </c>
      <c r="V56" s="83" t="s">
        <v>217</v>
      </c>
      <c r="W56" s="83">
        <v>275000</v>
      </c>
      <c r="X56" s="94"/>
      <c r="Y56" s="100">
        <f>IF($A60&gt;=設定!$C$1,0,IF(OR($A54&lt;$O56,$A54&gt;$Q56),0,$A54*U56-$W56))</f>
        <v>0</v>
      </c>
    </row>
    <row r="57" spans="1:25" ht="14.25" thickBot="1" x14ac:dyDescent="0.2">
      <c r="A57" s="108">
        <f>ROUNDDOWN(M60+Y60,0)</f>
        <v>0</v>
      </c>
      <c r="C57" s="89">
        <v>4100000</v>
      </c>
      <c r="D57" s="83" t="s">
        <v>215</v>
      </c>
      <c r="E57" s="83">
        <v>7699999</v>
      </c>
      <c r="F57" s="82"/>
      <c r="G57" s="140" t="s">
        <v>154</v>
      </c>
      <c r="H57" s="85" t="s">
        <v>216</v>
      </c>
      <c r="I57" s="85">
        <v>0.85</v>
      </c>
      <c r="J57" s="85" t="s">
        <v>217</v>
      </c>
      <c r="K57" s="83">
        <v>685000</v>
      </c>
      <c r="L57" s="99"/>
      <c r="M57" s="96">
        <f>IF($A60&lt;設定!$C$1,0,IF(OR($A54&lt;$C57,$A54&gt;$E57),0,$A54*$I57-$K57))</f>
        <v>0</v>
      </c>
      <c r="O57" s="89">
        <v>4100000</v>
      </c>
      <c r="P57" s="83" t="s">
        <v>215</v>
      </c>
      <c r="Q57" s="83">
        <v>7699999</v>
      </c>
      <c r="R57" s="82"/>
      <c r="S57" s="82" t="s">
        <v>154</v>
      </c>
      <c r="T57" s="83" t="s">
        <v>216</v>
      </c>
      <c r="U57" s="85">
        <v>0.85</v>
      </c>
      <c r="V57" s="83" t="s">
        <v>217</v>
      </c>
      <c r="W57" s="83">
        <v>685000</v>
      </c>
      <c r="X57" s="99"/>
      <c r="Y57" s="96">
        <f>IF($A60&gt;=設定!$C$1,0,IF(OR($A54&lt;$O57,$A54&gt;$Q57),0,$A54*$U57-$W57))</f>
        <v>0</v>
      </c>
    </row>
    <row r="58" spans="1:25" ht="14.25" thickBot="1" x14ac:dyDescent="0.2">
      <c r="C58" s="89">
        <v>7700000</v>
      </c>
      <c r="D58" s="83" t="s">
        <v>215</v>
      </c>
      <c r="E58" s="83">
        <v>9999999</v>
      </c>
      <c r="F58" s="82"/>
      <c r="G58" s="140" t="s">
        <v>154</v>
      </c>
      <c r="H58" s="85" t="s">
        <v>216</v>
      </c>
      <c r="I58" s="85">
        <v>0.95</v>
      </c>
      <c r="J58" s="85" t="s">
        <v>217</v>
      </c>
      <c r="K58" s="83">
        <v>1455000</v>
      </c>
      <c r="L58" s="98"/>
      <c r="M58" s="97">
        <f>IF($A60&lt;設定!$C$1,0,IF(OR($A54&lt;$C58,$A54&gt;$E58),0,$A54*$I58-$K58))</f>
        <v>0</v>
      </c>
      <c r="O58" s="89">
        <v>7700000</v>
      </c>
      <c r="P58" s="83" t="s">
        <v>215</v>
      </c>
      <c r="Q58" s="83">
        <v>9999999</v>
      </c>
      <c r="R58" s="82"/>
      <c r="S58" s="82" t="s">
        <v>154</v>
      </c>
      <c r="T58" s="83" t="s">
        <v>216</v>
      </c>
      <c r="U58" s="85">
        <v>0.95</v>
      </c>
      <c r="V58" s="83" t="s">
        <v>217</v>
      </c>
      <c r="W58" s="83">
        <v>1455000</v>
      </c>
      <c r="X58" s="98"/>
      <c r="Y58" s="97">
        <f>IF($A60&gt;=設定!$C$1,0,IF(OR($A54&lt;$O58,$A54&gt;$Q58),0,$A54*$U58-$W58))</f>
        <v>0</v>
      </c>
    </row>
    <row r="59" spans="1:25" ht="14.25" thickBot="1" x14ac:dyDescent="0.2">
      <c r="A59" s="109" t="s">
        <v>196</v>
      </c>
      <c r="C59" s="101">
        <v>10000000</v>
      </c>
      <c r="D59" s="102" t="s">
        <v>215</v>
      </c>
      <c r="E59" s="102"/>
      <c r="F59" s="103"/>
      <c r="G59" s="141" t="s">
        <v>154</v>
      </c>
      <c r="H59" s="104" t="s">
        <v>216</v>
      </c>
      <c r="I59" s="104">
        <v>1</v>
      </c>
      <c r="J59" s="104" t="s">
        <v>217</v>
      </c>
      <c r="K59" s="102">
        <v>1955000</v>
      </c>
      <c r="L59" s="105"/>
      <c r="M59" s="106">
        <f>IF($A60&lt;設定!$C$1,0,IF($A54&lt;$C59,0,$A54*$I59-$K59))</f>
        <v>0</v>
      </c>
      <c r="O59" s="101">
        <v>10000000</v>
      </c>
      <c r="P59" s="102" t="s">
        <v>215</v>
      </c>
      <c r="Q59" s="102"/>
      <c r="R59" s="103"/>
      <c r="S59" s="103" t="s">
        <v>154</v>
      </c>
      <c r="T59" s="102" t="s">
        <v>216</v>
      </c>
      <c r="U59" s="104">
        <v>1</v>
      </c>
      <c r="V59" s="102" t="s">
        <v>217</v>
      </c>
      <c r="W59" s="102">
        <v>1955000</v>
      </c>
      <c r="X59" s="105"/>
      <c r="Y59" s="106">
        <f>IF($A60&gt;=設定!$C$1,0,IF($A54&lt;$O59,0,$A54*$U59-$W59))</f>
        <v>0</v>
      </c>
    </row>
    <row r="60" spans="1:25" ht="14.25" thickBot="1" x14ac:dyDescent="0.2">
      <c r="A60" s="110" t="str">
        <f>IF(国保税!$D$33="","",国保税!$D$33)</f>
        <v/>
      </c>
      <c r="K60" s="107" t="s">
        <v>147</v>
      </c>
      <c r="M60">
        <f>SUM(M55:M59)</f>
        <v>0</v>
      </c>
      <c r="W60" s="107" t="s">
        <v>147</v>
      </c>
      <c r="Y60">
        <f>SUM(Y55:Y59)</f>
        <v>0</v>
      </c>
    </row>
    <row r="65" spans="1:25" ht="14.25" thickBot="1" x14ac:dyDescent="0.2"/>
    <row r="66" spans="1:25" ht="14.25" thickBot="1" x14ac:dyDescent="0.2">
      <c r="A66" s="109" t="s">
        <v>197</v>
      </c>
      <c r="C66" t="s">
        <v>272</v>
      </c>
      <c r="O66" t="s">
        <v>273</v>
      </c>
    </row>
    <row r="67" spans="1:25" ht="14.25" thickBot="1" x14ac:dyDescent="0.2">
      <c r="A67" s="111">
        <f>国保税!$I$34</f>
        <v>0</v>
      </c>
      <c r="C67" s="594" t="s">
        <v>180</v>
      </c>
      <c r="D67" s="595"/>
      <c r="E67" s="595"/>
      <c r="F67" s="87"/>
      <c r="G67" s="596" t="s">
        <v>181</v>
      </c>
      <c r="H67" s="595"/>
      <c r="I67" s="595"/>
      <c r="J67" s="595"/>
      <c r="K67" s="595"/>
      <c r="L67" s="93"/>
      <c r="M67" s="95" t="s">
        <v>8</v>
      </c>
      <c r="O67" s="594" t="s">
        <v>180</v>
      </c>
      <c r="P67" s="595"/>
      <c r="Q67" s="597"/>
      <c r="R67" s="87"/>
      <c r="S67" s="595" t="s">
        <v>181</v>
      </c>
      <c r="T67" s="595"/>
      <c r="U67" s="595"/>
      <c r="V67" s="595"/>
      <c r="W67" s="595"/>
      <c r="X67" s="93"/>
      <c r="Y67" s="95" t="s">
        <v>157</v>
      </c>
    </row>
    <row r="68" spans="1:25" ht="14.25" thickBot="1" x14ac:dyDescent="0.2">
      <c r="C68" s="89"/>
      <c r="D68" s="83" t="s">
        <v>215</v>
      </c>
      <c r="E68" s="83">
        <v>1299999</v>
      </c>
      <c r="F68" s="82"/>
      <c r="G68" s="140" t="s">
        <v>154</v>
      </c>
      <c r="H68" s="85" t="s">
        <v>216</v>
      </c>
      <c r="I68" s="85">
        <v>1</v>
      </c>
      <c r="J68" s="85" t="s">
        <v>217</v>
      </c>
      <c r="K68" s="83">
        <v>600000</v>
      </c>
      <c r="L68" s="99"/>
      <c r="M68" s="97">
        <f>IF($A73&lt;設定!$C$1,0,IF($A67&gt;$E68,0,IF($A67&lt;=600000,0,$A67-600000)))</f>
        <v>0</v>
      </c>
      <c r="O68" s="89"/>
      <c r="P68" s="83" t="s">
        <v>215</v>
      </c>
      <c r="Q68" s="83">
        <v>3299999</v>
      </c>
      <c r="R68" s="82"/>
      <c r="S68" s="82" t="s">
        <v>154</v>
      </c>
      <c r="T68" s="83" t="s">
        <v>216</v>
      </c>
      <c r="U68" s="85">
        <v>1</v>
      </c>
      <c r="V68" s="83" t="s">
        <v>217</v>
      </c>
      <c r="W68" s="83">
        <v>1100000</v>
      </c>
      <c r="X68" s="99"/>
      <c r="Y68" s="97">
        <f>IF($A73&gt;=設定!$C$1,0,IF($A67&gt;$Q68,0,IF($A67&lt;=1100000,0,$A67-1100000)))</f>
        <v>0</v>
      </c>
    </row>
    <row r="69" spans="1:25" x14ac:dyDescent="0.15">
      <c r="A69" s="109" t="s">
        <v>198</v>
      </c>
      <c r="C69" s="89">
        <v>1300000</v>
      </c>
      <c r="D69" s="83" t="s">
        <v>215</v>
      </c>
      <c r="E69" s="83">
        <v>4099999</v>
      </c>
      <c r="F69" s="82"/>
      <c r="G69" s="140" t="s">
        <v>154</v>
      </c>
      <c r="H69" s="85" t="s">
        <v>216</v>
      </c>
      <c r="I69" s="85">
        <v>0.75</v>
      </c>
      <c r="J69" s="85" t="s">
        <v>217</v>
      </c>
      <c r="K69" s="83">
        <v>275000</v>
      </c>
      <c r="L69" s="94"/>
      <c r="M69" s="100">
        <f>IF($A73&lt;設定!$C$1,0,IF(OR($A67&lt;$C69,$A67&gt;$E69),0,$A67*I69-$K69))</f>
        <v>0</v>
      </c>
      <c r="O69" s="89">
        <v>3300000</v>
      </c>
      <c r="P69" s="83" t="s">
        <v>215</v>
      </c>
      <c r="Q69" s="83">
        <v>4099999</v>
      </c>
      <c r="R69" s="82"/>
      <c r="S69" s="82" t="s">
        <v>154</v>
      </c>
      <c r="T69" s="83" t="s">
        <v>216</v>
      </c>
      <c r="U69" s="85">
        <v>0.75</v>
      </c>
      <c r="V69" s="83" t="s">
        <v>217</v>
      </c>
      <c r="W69" s="83">
        <v>275000</v>
      </c>
      <c r="X69" s="94"/>
      <c r="Y69" s="100">
        <f>IF($A73&gt;=設定!$C$1,0,IF(OR($A67&lt;$O69,$A67&gt;$Q69),0,$A67*U69-$W69))</f>
        <v>0</v>
      </c>
    </row>
    <row r="70" spans="1:25" ht="14.25" thickBot="1" x14ac:dyDescent="0.2">
      <c r="A70" s="108">
        <f>ROUNDDOWN(M73+Y73,0)</f>
        <v>0</v>
      </c>
      <c r="C70" s="89">
        <v>4100000</v>
      </c>
      <c r="D70" s="83" t="s">
        <v>215</v>
      </c>
      <c r="E70" s="83">
        <v>7699999</v>
      </c>
      <c r="F70" s="82"/>
      <c r="G70" s="140" t="s">
        <v>154</v>
      </c>
      <c r="H70" s="85" t="s">
        <v>216</v>
      </c>
      <c r="I70" s="85">
        <v>0.85</v>
      </c>
      <c r="J70" s="85" t="s">
        <v>217</v>
      </c>
      <c r="K70" s="83">
        <v>685000</v>
      </c>
      <c r="L70" s="99"/>
      <c r="M70" s="96">
        <f>IF($A73&lt;設定!$C$1,0,IF(OR($A67&lt;$C70,$A67&gt;$E70),0,$A67*$I70-$K70))</f>
        <v>0</v>
      </c>
      <c r="O70" s="89">
        <v>4100000</v>
      </c>
      <c r="P70" s="83" t="s">
        <v>215</v>
      </c>
      <c r="Q70" s="83">
        <v>7699999</v>
      </c>
      <c r="R70" s="82"/>
      <c r="S70" s="82" t="s">
        <v>154</v>
      </c>
      <c r="T70" s="83" t="s">
        <v>216</v>
      </c>
      <c r="U70" s="85">
        <v>0.85</v>
      </c>
      <c r="V70" s="83" t="s">
        <v>217</v>
      </c>
      <c r="W70" s="83">
        <v>685000</v>
      </c>
      <c r="X70" s="99"/>
      <c r="Y70" s="96">
        <f>IF($A73&gt;=設定!$C$1,0,IF(OR($A67&lt;$O70,$A67&gt;$Q70),0,$A67*$U70-$W70))</f>
        <v>0</v>
      </c>
    </row>
    <row r="71" spans="1:25" ht="14.25" thickBot="1" x14ac:dyDescent="0.2">
      <c r="C71" s="89">
        <v>7700000</v>
      </c>
      <c r="D71" s="83" t="s">
        <v>215</v>
      </c>
      <c r="E71" s="83">
        <v>9999999</v>
      </c>
      <c r="F71" s="82"/>
      <c r="G71" s="140" t="s">
        <v>154</v>
      </c>
      <c r="H71" s="85" t="s">
        <v>216</v>
      </c>
      <c r="I71" s="85">
        <v>0.95</v>
      </c>
      <c r="J71" s="85" t="s">
        <v>217</v>
      </c>
      <c r="K71" s="83">
        <v>1455000</v>
      </c>
      <c r="L71" s="98"/>
      <c r="M71" s="97">
        <f>IF($A73&lt;設定!$C$1,0,IF(OR($A67&lt;$C71,$A67&gt;$E71),0,$A67*$I71-$K71))</f>
        <v>0</v>
      </c>
      <c r="O71" s="89">
        <v>7700000</v>
      </c>
      <c r="P71" s="83" t="s">
        <v>215</v>
      </c>
      <c r="Q71" s="83">
        <v>9999999</v>
      </c>
      <c r="R71" s="82"/>
      <c r="S71" s="82" t="s">
        <v>154</v>
      </c>
      <c r="T71" s="83" t="s">
        <v>216</v>
      </c>
      <c r="U71" s="85">
        <v>0.95</v>
      </c>
      <c r="V71" s="83" t="s">
        <v>217</v>
      </c>
      <c r="W71" s="83">
        <v>1455000</v>
      </c>
      <c r="X71" s="98"/>
      <c r="Y71" s="97">
        <f>IF($A73&gt;=設定!$C$1,0,IF(OR($A67&lt;$O71,$A67&gt;$Q71),0,$A67*$U71-$W71))</f>
        <v>0</v>
      </c>
    </row>
    <row r="72" spans="1:25" ht="14.25" thickBot="1" x14ac:dyDescent="0.2">
      <c r="A72" s="109" t="s">
        <v>199</v>
      </c>
      <c r="C72" s="101">
        <v>10000000</v>
      </c>
      <c r="D72" s="102" t="s">
        <v>215</v>
      </c>
      <c r="E72" s="102"/>
      <c r="F72" s="103"/>
      <c r="G72" s="141" t="s">
        <v>154</v>
      </c>
      <c r="H72" s="104" t="s">
        <v>216</v>
      </c>
      <c r="I72" s="104">
        <v>1</v>
      </c>
      <c r="J72" s="104" t="s">
        <v>217</v>
      </c>
      <c r="K72" s="102">
        <v>1955000</v>
      </c>
      <c r="L72" s="105"/>
      <c r="M72" s="106">
        <f>IF($A73&lt;設定!$C$1,0,IF($A67&lt;$C72,0,$A67*$I72-$K72))</f>
        <v>0</v>
      </c>
      <c r="O72" s="101">
        <v>10000000</v>
      </c>
      <c r="P72" s="102" t="s">
        <v>215</v>
      </c>
      <c r="Q72" s="102"/>
      <c r="R72" s="103"/>
      <c r="S72" s="103" t="s">
        <v>154</v>
      </c>
      <c r="T72" s="102" t="s">
        <v>216</v>
      </c>
      <c r="U72" s="104">
        <v>1</v>
      </c>
      <c r="V72" s="102" t="s">
        <v>217</v>
      </c>
      <c r="W72" s="102">
        <v>1955000</v>
      </c>
      <c r="X72" s="105"/>
      <c r="Y72" s="106">
        <f>IF($A73&gt;=設定!$C$1,0,IF($A67&lt;$O72,0,$A67*$U72-$W72))</f>
        <v>0</v>
      </c>
    </row>
    <row r="73" spans="1:25" ht="14.25" thickBot="1" x14ac:dyDescent="0.2">
      <c r="A73" s="110" t="str">
        <f>IF(国保税!$D$34="","",国保税!$D$34)</f>
        <v/>
      </c>
      <c r="K73" s="107" t="s">
        <v>147</v>
      </c>
      <c r="M73">
        <f>SUM(M68:M72)</f>
        <v>0</v>
      </c>
      <c r="W73" s="107" t="s">
        <v>147</v>
      </c>
      <c r="Y73">
        <f>SUM(Y68:Y72)</f>
        <v>0</v>
      </c>
    </row>
    <row r="78" spans="1:25" ht="14.25" thickBot="1" x14ac:dyDescent="0.2"/>
    <row r="79" spans="1:25" ht="14.25" thickBot="1" x14ac:dyDescent="0.2">
      <c r="A79" s="109" t="s">
        <v>200</v>
      </c>
      <c r="C79" t="s">
        <v>272</v>
      </c>
      <c r="O79" t="s">
        <v>273</v>
      </c>
    </row>
    <row r="80" spans="1:25" ht="14.25" thickBot="1" x14ac:dyDescent="0.2">
      <c r="A80" s="111">
        <f>国保税!$I$35</f>
        <v>0</v>
      </c>
      <c r="C80" s="594" t="s">
        <v>180</v>
      </c>
      <c r="D80" s="595"/>
      <c r="E80" s="595"/>
      <c r="F80" s="87"/>
      <c r="G80" s="596" t="s">
        <v>181</v>
      </c>
      <c r="H80" s="595"/>
      <c r="I80" s="595"/>
      <c r="J80" s="595"/>
      <c r="K80" s="595"/>
      <c r="L80" s="93"/>
      <c r="M80" s="95" t="s">
        <v>8</v>
      </c>
      <c r="O80" s="594" t="s">
        <v>180</v>
      </c>
      <c r="P80" s="595"/>
      <c r="Q80" s="597"/>
      <c r="R80" s="87"/>
      <c r="S80" s="595" t="s">
        <v>181</v>
      </c>
      <c r="T80" s="595"/>
      <c r="U80" s="595"/>
      <c r="V80" s="595"/>
      <c r="W80" s="595"/>
      <c r="X80" s="93"/>
      <c r="Y80" s="95" t="s">
        <v>157</v>
      </c>
    </row>
    <row r="81" spans="1:25" ht="14.25" thickBot="1" x14ac:dyDescent="0.2">
      <c r="C81" s="89"/>
      <c r="D81" s="83" t="s">
        <v>215</v>
      </c>
      <c r="E81" s="83">
        <v>1299999</v>
      </c>
      <c r="F81" s="82"/>
      <c r="G81" s="140" t="s">
        <v>154</v>
      </c>
      <c r="H81" s="85" t="s">
        <v>216</v>
      </c>
      <c r="I81" s="85">
        <v>1</v>
      </c>
      <c r="J81" s="85" t="s">
        <v>217</v>
      </c>
      <c r="K81" s="83">
        <v>600000</v>
      </c>
      <c r="L81" s="99"/>
      <c r="M81" s="97">
        <f>IF($A86&lt;設定!$C$1,0,IF($A80&gt;$E81,0,IF($A80&lt;=600000,0,$A80-600000)))</f>
        <v>0</v>
      </c>
      <c r="O81" s="89"/>
      <c r="P81" s="83" t="s">
        <v>215</v>
      </c>
      <c r="Q81" s="83">
        <v>3299999</v>
      </c>
      <c r="R81" s="82"/>
      <c r="S81" s="82" t="s">
        <v>154</v>
      </c>
      <c r="T81" s="83" t="s">
        <v>216</v>
      </c>
      <c r="U81" s="85">
        <v>1</v>
      </c>
      <c r="V81" s="83" t="s">
        <v>217</v>
      </c>
      <c r="W81" s="83">
        <v>1100000</v>
      </c>
      <c r="X81" s="99"/>
      <c r="Y81" s="97">
        <f>IF($A86&gt;=設定!$C$1,0,IF($A80&gt;$Q81,0,IF($A80&lt;=1100000,0,$A80-1100000)))</f>
        <v>0</v>
      </c>
    </row>
    <row r="82" spans="1:25" x14ac:dyDescent="0.15">
      <c r="A82" s="109" t="s">
        <v>201</v>
      </c>
      <c r="C82" s="89">
        <v>1300000</v>
      </c>
      <c r="D82" s="83" t="s">
        <v>215</v>
      </c>
      <c r="E82" s="83">
        <v>4099999</v>
      </c>
      <c r="F82" s="82"/>
      <c r="G82" s="140" t="s">
        <v>154</v>
      </c>
      <c r="H82" s="85" t="s">
        <v>216</v>
      </c>
      <c r="I82" s="85">
        <v>0.75</v>
      </c>
      <c r="J82" s="85" t="s">
        <v>217</v>
      </c>
      <c r="K82" s="83">
        <v>275000</v>
      </c>
      <c r="L82" s="94"/>
      <c r="M82" s="100">
        <f>IF($A86&lt;設定!$C$1,0,IF(OR($A80&lt;$C82,$A80&gt;$E82),0,$A80*I82-$K82))</f>
        <v>0</v>
      </c>
      <c r="O82" s="89">
        <v>3300000</v>
      </c>
      <c r="P82" s="83" t="s">
        <v>215</v>
      </c>
      <c r="Q82" s="83">
        <v>4099999</v>
      </c>
      <c r="R82" s="82"/>
      <c r="S82" s="82" t="s">
        <v>154</v>
      </c>
      <c r="T82" s="83" t="s">
        <v>216</v>
      </c>
      <c r="U82" s="85">
        <v>0.75</v>
      </c>
      <c r="V82" s="83" t="s">
        <v>217</v>
      </c>
      <c r="W82" s="83">
        <v>275000</v>
      </c>
      <c r="X82" s="94"/>
      <c r="Y82" s="100">
        <f>IF($A86&gt;=設定!$C$1,0,IF(OR($A80&lt;$O82,$A80&gt;$Q82),0,$A80*U82-$W82))</f>
        <v>0</v>
      </c>
    </row>
    <row r="83" spans="1:25" ht="14.25" thickBot="1" x14ac:dyDescent="0.2">
      <c r="A83" s="108">
        <f>ROUNDDOWN(M86+Y86,0)</f>
        <v>0</v>
      </c>
      <c r="C83" s="89">
        <v>4100000</v>
      </c>
      <c r="D83" s="83" t="s">
        <v>215</v>
      </c>
      <c r="E83" s="83">
        <v>7699999</v>
      </c>
      <c r="F83" s="82"/>
      <c r="G83" s="140" t="s">
        <v>154</v>
      </c>
      <c r="H83" s="85" t="s">
        <v>216</v>
      </c>
      <c r="I83" s="85">
        <v>0.85</v>
      </c>
      <c r="J83" s="85" t="s">
        <v>217</v>
      </c>
      <c r="K83" s="83">
        <v>685000</v>
      </c>
      <c r="L83" s="99"/>
      <c r="M83" s="96">
        <f>IF($A86&lt;設定!$C$1,0,IF(OR($A80&lt;$C83,$A80&gt;$E83),0,$A80*$I83-$K83))</f>
        <v>0</v>
      </c>
      <c r="O83" s="89">
        <v>4100000</v>
      </c>
      <c r="P83" s="83" t="s">
        <v>215</v>
      </c>
      <c r="Q83" s="83">
        <v>7699999</v>
      </c>
      <c r="R83" s="82"/>
      <c r="S83" s="82" t="s">
        <v>154</v>
      </c>
      <c r="T83" s="83" t="s">
        <v>216</v>
      </c>
      <c r="U83" s="85">
        <v>0.85</v>
      </c>
      <c r="V83" s="83" t="s">
        <v>217</v>
      </c>
      <c r="W83" s="83">
        <v>685000</v>
      </c>
      <c r="X83" s="99"/>
      <c r="Y83" s="96">
        <f>IF($A86&gt;=設定!$C$1,0,IF(OR($A80&lt;$O83,$A80&gt;$Q83),0,$A80*$U83-$W83))</f>
        <v>0</v>
      </c>
    </row>
    <row r="84" spans="1:25" ht="14.25" thickBot="1" x14ac:dyDescent="0.2">
      <c r="C84" s="89">
        <v>7700000</v>
      </c>
      <c r="D84" s="83" t="s">
        <v>215</v>
      </c>
      <c r="E84" s="83">
        <v>9999999</v>
      </c>
      <c r="F84" s="82"/>
      <c r="G84" s="140" t="s">
        <v>154</v>
      </c>
      <c r="H84" s="85" t="s">
        <v>216</v>
      </c>
      <c r="I84" s="85">
        <v>0.95</v>
      </c>
      <c r="J84" s="85" t="s">
        <v>217</v>
      </c>
      <c r="K84" s="83">
        <v>1455000</v>
      </c>
      <c r="L84" s="98"/>
      <c r="M84" s="97">
        <f>IF($A86&lt;設定!$C$1,0,IF(OR($A80&lt;$C84,$A80&gt;$E84),0,$A80*$I84-$K84))</f>
        <v>0</v>
      </c>
      <c r="O84" s="89">
        <v>7700000</v>
      </c>
      <c r="P84" s="83" t="s">
        <v>215</v>
      </c>
      <c r="Q84" s="83">
        <v>9999999</v>
      </c>
      <c r="R84" s="82"/>
      <c r="S84" s="82" t="s">
        <v>154</v>
      </c>
      <c r="T84" s="83" t="s">
        <v>216</v>
      </c>
      <c r="U84" s="85">
        <v>0.95</v>
      </c>
      <c r="V84" s="83" t="s">
        <v>217</v>
      </c>
      <c r="W84" s="83">
        <v>1455000</v>
      </c>
      <c r="X84" s="98"/>
      <c r="Y84" s="97">
        <f>IF($A86&gt;=設定!$C$1,0,IF(OR($A80&lt;$O84,$A80&gt;$Q84),0,$A80*$U84-$W84))</f>
        <v>0</v>
      </c>
    </row>
    <row r="85" spans="1:25" ht="14.25" thickBot="1" x14ac:dyDescent="0.2">
      <c r="A85" s="109" t="s">
        <v>202</v>
      </c>
      <c r="C85" s="101">
        <v>10000000</v>
      </c>
      <c r="D85" s="102" t="s">
        <v>215</v>
      </c>
      <c r="E85" s="102"/>
      <c r="F85" s="103"/>
      <c r="G85" s="141" t="s">
        <v>154</v>
      </c>
      <c r="H85" s="104" t="s">
        <v>216</v>
      </c>
      <c r="I85" s="104">
        <v>1</v>
      </c>
      <c r="J85" s="104" t="s">
        <v>217</v>
      </c>
      <c r="K85" s="102">
        <v>1955000</v>
      </c>
      <c r="L85" s="105"/>
      <c r="M85" s="106">
        <f>IF($A86&lt;設定!$C$1,0,IF($A80&lt;$C85,0,$A80*$I85-$K85))</f>
        <v>0</v>
      </c>
      <c r="O85" s="101">
        <v>10000000</v>
      </c>
      <c r="P85" s="102" t="s">
        <v>215</v>
      </c>
      <c r="Q85" s="102"/>
      <c r="R85" s="103"/>
      <c r="S85" s="103" t="s">
        <v>154</v>
      </c>
      <c r="T85" s="102" t="s">
        <v>216</v>
      </c>
      <c r="U85" s="104">
        <v>1</v>
      </c>
      <c r="V85" s="102" t="s">
        <v>217</v>
      </c>
      <c r="W85" s="102">
        <v>1955000</v>
      </c>
      <c r="X85" s="105"/>
      <c r="Y85" s="106">
        <f>IF($A86&gt;=設定!$C$1,0,IF($A80&lt;$O85,0,$A80*$U85-$W85))</f>
        <v>0</v>
      </c>
    </row>
    <row r="86" spans="1:25" ht="14.25" thickBot="1" x14ac:dyDescent="0.2">
      <c r="A86" s="110" t="str">
        <f>IF(国保税!$D$35="","",国保税!$D$35)</f>
        <v/>
      </c>
      <c r="K86" s="107" t="s">
        <v>147</v>
      </c>
      <c r="M86">
        <f>SUM(M81:M85)</f>
        <v>0</v>
      </c>
      <c r="W86" s="107" t="s">
        <v>147</v>
      </c>
      <c r="Y86">
        <f>SUM(Y81:Y85)</f>
        <v>0</v>
      </c>
    </row>
    <row r="91" spans="1:25" ht="14.25" thickBot="1" x14ac:dyDescent="0.2"/>
    <row r="92" spans="1:25" ht="14.25" thickBot="1" x14ac:dyDescent="0.2">
      <c r="A92" s="109" t="s">
        <v>203</v>
      </c>
      <c r="C92" t="s">
        <v>272</v>
      </c>
      <c r="O92" t="s">
        <v>273</v>
      </c>
    </row>
    <row r="93" spans="1:25" ht="14.25" thickBot="1" x14ac:dyDescent="0.2">
      <c r="A93" s="111">
        <f>国保税!$I$36</f>
        <v>0</v>
      </c>
      <c r="C93" s="594" t="s">
        <v>180</v>
      </c>
      <c r="D93" s="595"/>
      <c r="E93" s="595"/>
      <c r="F93" s="87"/>
      <c r="G93" s="596" t="s">
        <v>181</v>
      </c>
      <c r="H93" s="595"/>
      <c r="I93" s="595"/>
      <c r="J93" s="595"/>
      <c r="K93" s="595"/>
      <c r="L93" s="93"/>
      <c r="M93" s="95" t="s">
        <v>8</v>
      </c>
      <c r="O93" s="594" t="s">
        <v>180</v>
      </c>
      <c r="P93" s="595"/>
      <c r="Q93" s="595"/>
      <c r="R93" s="87"/>
      <c r="S93" s="596" t="s">
        <v>181</v>
      </c>
      <c r="T93" s="595"/>
      <c r="U93" s="595"/>
      <c r="V93" s="595"/>
      <c r="W93" s="595"/>
      <c r="X93" s="93"/>
      <c r="Y93" s="95" t="s">
        <v>157</v>
      </c>
    </row>
    <row r="94" spans="1:25" ht="14.25" thickBot="1" x14ac:dyDescent="0.2">
      <c r="C94" s="89"/>
      <c r="D94" s="83" t="s">
        <v>215</v>
      </c>
      <c r="E94" s="83">
        <v>1299999</v>
      </c>
      <c r="F94" s="82"/>
      <c r="G94" s="140" t="s">
        <v>154</v>
      </c>
      <c r="H94" s="85" t="s">
        <v>216</v>
      </c>
      <c r="I94" s="85">
        <v>1</v>
      </c>
      <c r="J94" s="85" t="s">
        <v>217</v>
      </c>
      <c r="K94" s="83">
        <v>600000</v>
      </c>
      <c r="L94" s="99"/>
      <c r="M94" s="97">
        <f>IF($A99&lt;設定!$C$1,0,IF($A93&gt;$E94,0,IF($A93&lt;=600000,0,$A93-600000)))</f>
        <v>0</v>
      </c>
      <c r="O94" s="89"/>
      <c r="P94" s="83" t="s">
        <v>215</v>
      </c>
      <c r="Q94" s="83">
        <v>3299999</v>
      </c>
      <c r="R94" s="82"/>
      <c r="S94" s="82" t="s">
        <v>154</v>
      </c>
      <c r="T94" s="83" t="s">
        <v>216</v>
      </c>
      <c r="U94" s="85">
        <v>1</v>
      </c>
      <c r="V94" s="83" t="s">
        <v>217</v>
      </c>
      <c r="W94" s="83">
        <v>1100000</v>
      </c>
      <c r="X94" s="99"/>
      <c r="Y94" s="97">
        <f>IF($A99&gt;=設定!$C$1,0,IF($A93&gt;$Q94,0,IF($A93&lt;=1100000,0,$A93-1100000)))</f>
        <v>0</v>
      </c>
    </row>
    <row r="95" spans="1:25" x14ac:dyDescent="0.15">
      <c r="A95" s="109" t="s">
        <v>204</v>
      </c>
      <c r="C95" s="89">
        <v>1300000</v>
      </c>
      <c r="D95" s="83" t="s">
        <v>215</v>
      </c>
      <c r="E95" s="83">
        <v>4099999</v>
      </c>
      <c r="F95" s="82"/>
      <c r="G95" s="140" t="s">
        <v>154</v>
      </c>
      <c r="H95" s="85" t="s">
        <v>216</v>
      </c>
      <c r="I95" s="85">
        <v>0.75</v>
      </c>
      <c r="J95" s="85" t="s">
        <v>217</v>
      </c>
      <c r="K95" s="83">
        <v>275000</v>
      </c>
      <c r="L95" s="94"/>
      <c r="M95" s="100">
        <f>IF($A99&lt;設定!$C$1,0,IF(OR($A93&lt;$C95,$A93&gt;$E95),0,$A93*I95-$K95))</f>
        <v>0</v>
      </c>
      <c r="O95" s="89">
        <v>3300000</v>
      </c>
      <c r="P95" s="83" t="s">
        <v>215</v>
      </c>
      <c r="Q95" s="83">
        <v>4099999</v>
      </c>
      <c r="R95" s="82"/>
      <c r="S95" s="82" t="s">
        <v>154</v>
      </c>
      <c r="T95" s="83" t="s">
        <v>216</v>
      </c>
      <c r="U95" s="85">
        <v>0.75</v>
      </c>
      <c r="V95" s="83" t="s">
        <v>217</v>
      </c>
      <c r="W95" s="83">
        <v>275000</v>
      </c>
      <c r="X95" s="94"/>
      <c r="Y95" s="100">
        <f>IF($A99&gt;=設定!$C$1,0,IF(OR($A93&lt;$O95,$A93&gt;$Q95),0,$A93*U95-$W95))</f>
        <v>0</v>
      </c>
    </row>
    <row r="96" spans="1:25" ht="14.25" thickBot="1" x14ac:dyDescent="0.2">
      <c r="A96" s="108">
        <f>ROUNDDOWN(M99+Y99,0)</f>
        <v>0</v>
      </c>
      <c r="C96" s="89">
        <v>4100000</v>
      </c>
      <c r="D96" s="83" t="s">
        <v>215</v>
      </c>
      <c r="E96" s="83">
        <v>7699999</v>
      </c>
      <c r="F96" s="82"/>
      <c r="G96" s="140" t="s">
        <v>154</v>
      </c>
      <c r="H96" s="85" t="s">
        <v>216</v>
      </c>
      <c r="I96" s="85">
        <v>0.85</v>
      </c>
      <c r="J96" s="85" t="s">
        <v>217</v>
      </c>
      <c r="K96" s="83">
        <v>685000</v>
      </c>
      <c r="L96" s="99"/>
      <c r="M96" s="96">
        <f>IF($A99&lt;設定!$C$1,0,IF(OR($A93&lt;$C96,$A93&gt;$E96),0,$A93*$I96-$K96))</f>
        <v>0</v>
      </c>
      <c r="O96" s="89">
        <v>4100000</v>
      </c>
      <c r="P96" s="83" t="s">
        <v>215</v>
      </c>
      <c r="Q96" s="83">
        <v>7699999</v>
      </c>
      <c r="R96" s="82"/>
      <c r="S96" s="82" t="s">
        <v>154</v>
      </c>
      <c r="T96" s="83" t="s">
        <v>216</v>
      </c>
      <c r="U96" s="85">
        <v>0.85</v>
      </c>
      <c r="V96" s="83" t="s">
        <v>217</v>
      </c>
      <c r="W96" s="83">
        <v>685000</v>
      </c>
      <c r="X96" s="99"/>
      <c r="Y96" s="96">
        <f>IF($A99&gt;=設定!$C$1,0,IF(OR($A93&lt;$O96,$A93&gt;$Q96),0,$A93*$U96-$W96))</f>
        <v>0</v>
      </c>
    </row>
    <row r="97" spans="1:25" ht="14.25" thickBot="1" x14ac:dyDescent="0.2">
      <c r="C97" s="89">
        <v>7700000</v>
      </c>
      <c r="D97" s="83" t="s">
        <v>215</v>
      </c>
      <c r="E97" s="83">
        <v>9999999</v>
      </c>
      <c r="F97" s="82"/>
      <c r="G97" s="140" t="s">
        <v>154</v>
      </c>
      <c r="H97" s="85" t="s">
        <v>216</v>
      </c>
      <c r="I97" s="85">
        <v>0.95</v>
      </c>
      <c r="J97" s="85" t="s">
        <v>217</v>
      </c>
      <c r="K97" s="83">
        <v>1455000</v>
      </c>
      <c r="L97" s="98"/>
      <c r="M97" s="97">
        <f>IF($A99&lt;設定!$C$1,0,IF(OR($A93&lt;$C97,$A93&gt;$E97),0,$A93*$I97-$K97))</f>
        <v>0</v>
      </c>
      <c r="O97" s="89">
        <v>7700000</v>
      </c>
      <c r="P97" s="83" t="s">
        <v>215</v>
      </c>
      <c r="Q97" s="83">
        <v>9999999</v>
      </c>
      <c r="R97" s="82"/>
      <c r="S97" s="82" t="s">
        <v>154</v>
      </c>
      <c r="T97" s="83" t="s">
        <v>216</v>
      </c>
      <c r="U97" s="85">
        <v>0.95</v>
      </c>
      <c r="V97" s="83" t="s">
        <v>217</v>
      </c>
      <c r="W97" s="83">
        <v>1455000</v>
      </c>
      <c r="X97" s="98"/>
      <c r="Y97" s="97">
        <f>IF($A99&gt;=設定!$C$1,0,IF(OR($A93&lt;$O97,$A93&gt;$Q97),0,$A93*$U97-$W97))</f>
        <v>0</v>
      </c>
    </row>
    <row r="98" spans="1:25" ht="14.25" thickBot="1" x14ac:dyDescent="0.2">
      <c r="A98" s="109" t="s">
        <v>205</v>
      </c>
      <c r="C98" s="101">
        <v>10000000</v>
      </c>
      <c r="D98" s="102" t="s">
        <v>215</v>
      </c>
      <c r="E98" s="102"/>
      <c r="F98" s="103"/>
      <c r="G98" s="141" t="s">
        <v>154</v>
      </c>
      <c r="H98" s="104" t="s">
        <v>216</v>
      </c>
      <c r="I98" s="104">
        <v>1</v>
      </c>
      <c r="J98" s="104" t="s">
        <v>217</v>
      </c>
      <c r="K98" s="102">
        <v>1955000</v>
      </c>
      <c r="L98" s="105"/>
      <c r="M98" s="106">
        <f>IF($A99&lt;設定!$C$1,0,IF($A93&lt;$C98,0,$A93*$I98-$K98))</f>
        <v>0</v>
      </c>
      <c r="O98" s="101">
        <v>10000000</v>
      </c>
      <c r="P98" s="102" t="s">
        <v>215</v>
      </c>
      <c r="Q98" s="102"/>
      <c r="R98" s="103"/>
      <c r="S98" s="103" t="s">
        <v>154</v>
      </c>
      <c r="T98" s="102" t="s">
        <v>216</v>
      </c>
      <c r="U98" s="104">
        <v>1</v>
      </c>
      <c r="V98" s="102" t="s">
        <v>217</v>
      </c>
      <c r="W98" s="102">
        <v>1955000</v>
      </c>
      <c r="X98" s="105"/>
      <c r="Y98" s="106">
        <f>IF($A99&gt;=設定!$C$1,0,IF($A93&lt;$O98,0,$A93*$U98-$W98))</f>
        <v>0</v>
      </c>
    </row>
    <row r="99" spans="1:25" ht="14.25" thickBot="1" x14ac:dyDescent="0.2">
      <c r="A99" s="110" t="str">
        <f>IF(国保税!$D$36="","",国保税!$D$36)</f>
        <v/>
      </c>
      <c r="K99" s="107" t="s">
        <v>147</v>
      </c>
      <c r="M99">
        <f>SUM(M94:M98)</f>
        <v>0</v>
      </c>
      <c r="W99" s="107" t="s">
        <v>147</v>
      </c>
      <c r="Y99">
        <f>SUM(Y94:Y98)</f>
        <v>0</v>
      </c>
    </row>
    <row r="104" spans="1:25" ht="14.25" thickBot="1" x14ac:dyDescent="0.2"/>
    <row r="105" spans="1:25" ht="14.25" thickBot="1" x14ac:dyDescent="0.2">
      <c r="A105" s="109" t="s">
        <v>206</v>
      </c>
      <c r="C105" t="s">
        <v>272</v>
      </c>
      <c r="O105" t="s">
        <v>273</v>
      </c>
    </row>
    <row r="106" spans="1:25" ht="14.25" thickBot="1" x14ac:dyDescent="0.2">
      <c r="A106" s="111">
        <f>国保税!$I$37</f>
        <v>0</v>
      </c>
      <c r="C106" s="594" t="s">
        <v>180</v>
      </c>
      <c r="D106" s="595"/>
      <c r="E106" s="595"/>
      <c r="F106" s="87"/>
      <c r="G106" s="596" t="s">
        <v>181</v>
      </c>
      <c r="H106" s="595"/>
      <c r="I106" s="595"/>
      <c r="J106" s="595"/>
      <c r="K106" s="595"/>
      <c r="L106" s="93"/>
      <c r="M106" s="95" t="s">
        <v>8</v>
      </c>
      <c r="O106" s="594" t="s">
        <v>180</v>
      </c>
      <c r="P106" s="595"/>
      <c r="Q106" s="597"/>
      <c r="R106" s="87"/>
      <c r="S106" s="595" t="s">
        <v>181</v>
      </c>
      <c r="T106" s="595"/>
      <c r="U106" s="595"/>
      <c r="V106" s="595"/>
      <c r="W106" s="595"/>
      <c r="X106" s="93"/>
      <c r="Y106" s="95" t="s">
        <v>157</v>
      </c>
    </row>
    <row r="107" spans="1:25" ht="14.25" thickBot="1" x14ac:dyDescent="0.2">
      <c r="C107" s="89"/>
      <c r="D107" s="83" t="s">
        <v>215</v>
      </c>
      <c r="E107" s="83">
        <v>1299999</v>
      </c>
      <c r="F107" s="82"/>
      <c r="G107" s="140" t="s">
        <v>154</v>
      </c>
      <c r="H107" s="85" t="s">
        <v>216</v>
      </c>
      <c r="I107" s="85">
        <v>1</v>
      </c>
      <c r="J107" s="85" t="s">
        <v>217</v>
      </c>
      <c r="K107" s="83">
        <v>600000</v>
      </c>
      <c r="L107" s="99"/>
      <c r="M107" s="97">
        <f>IF($A112&lt;設定!$C$1,0,IF($A106&gt;$E107,0,IF($A106&lt;=600000,0,$A106-600000)))</f>
        <v>0</v>
      </c>
      <c r="O107" s="89"/>
      <c r="P107" s="83" t="s">
        <v>215</v>
      </c>
      <c r="Q107" s="83">
        <v>3299999</v>
      </c>
      <c r="R107" s="82"/>
      <c r="S107" s="82" t="s">
        <v>154</v>
      </c>
      <c r="T107" s="83" t="s">
        <v>216</v>
      </c>
      <c r="U107" s="85">
        <v>1</v>
      </c>
      <c r="V107" s="83" t="s">
        <v>217</v>
      </c>
      <c r="W107" s="83">
        <v>1100000</v>
      </c>
      <c r="X107" s="99"/>
      <c r="Y107" s="97">
        <f>IF($A112&gt;=設定!$C$1,0,IF($A106&gt;$Q107,0,IF($A106&lt;=1100000,0,$A106-1100000)))</f>
        <v>0</v>
      </c>
    </row>
    <row r="108" spans="1:25" x14ac:dyDescent="0.15">
      <c r="A108" s="109" t="s">
        <v>207</v>
      </c>
      <c r="C108" s="89">
        <v>1300000</v>
      </c>
      <c r="D108" s="83" t="s">
        <v>215</v>
      </c>
      <c r="E108" s="83">
        <v>4099999</v>
      </c>
      <c r="F108" s="82"/>
      <c r="G108" s="140" t="s">
        <v>154</v>
      </c>
      <c r="H108" s="85" t="s">
        <v>216</v>
      </c>
      <c r="I108" s="85">
        <v>0.75</v>
      </c>
      <c r="J108" s="85" t="s">
        <v>217</v>
      </c>
      <c r="K108" s="83">
        <v>275000</v>
      </c>
      <c r="L108" s="94"/>
      <c r="M108" s="100">
        <f>IF($A112&lt;設定!$C$1,0,IF(OR($A106&lt;$C108,$A106&gt;$E108),0,$A106*I108-$K108))</f>
        <v>0</v>
      </c>
      <c r="O108" s="89">
        <v>3300000</v>
      </c>
      <c r="P108" s="83" t="s">
        <v>215</v>
      </c>
      <c r="Q108" s="83">
        <v>4099999</v>
      </c>
      <c r="R108" s="82"/>
      <c r="S108" s="82" t="s">
        <v>154</v>
      </c>
      <c r="T108" s="83" t="s">
        <v>216</v>
      </c>
      <c r="U108" s="85">
        <v>0.75</v>
      </c>
      <c r="V108" s="83" t="s">
        <v>217</v>
      </c>
      <c r="W108" s="83">
        <v>275000</v>
      </c>
      <c r="X108" s="94"/>
      <c r="Y108" s="100">
        <f>IF($A112&gt;=設定!$C$1,0,IF(OR($A106&lt;$O108,$A106&gt;$Q108),0,$A106*U108-$W108))</f>
        <v>0</v>
      </c>
    </row>
    <row r="109" spans="1:25" ht="14.25" thickBot="1" x14ac:dyDescent="0.2">
      <c r="A109" s="108">
        <f>ROUNDDOWN(M112+Y112,0)</f>
        <v>0</v>
      </c>
      <c r="C109" s="89">
        <v>4100000</v>
      </c>
      <c r="D109" s="83" t="s">
        <v>215</v>
      </c>
      <c r="E109" s="83">
        <v>7699999</v>
      </c>
      <c r="F109" s="82"/>
      <c r="G109" s="140" t="s">
        <v>154</v>
      </c>
      <c r="H109" s="85" t="s">
        <v>216</v>
      </c>
      <c r="I109" s="85">
        <v>0.85</v>
      </c>
      <c r="J109" s="85" t="s">
        <v>217</v>
      </c>
      <c r="K109" s="83">
        <v>685000</v>
      </c>
      <c r="L109" s="99"/>
      <c r="M109" s="96">
        <f>IF($A112&lt;設定!$C$1,0,IF(OR($A106&lt;$C109,$A106&gt;$E109),0,$A106*$I109-$K109))</f>
        <v>0</v>
      </c>
      <c r="O109" s="89">
        <v>4100000</v>
      </c>
      <c r="P109" s="83" t="s">
        <v>215</v>
      </c>
      <c r="Q109" s="83">
        <v>7699999</v>
      </c>
      <c r="R109" s="82"/>
      <c r="S109" s="82" t="s">
        <v>154</v>
      </c>
      <c r="T109" s="83" t="s">
        <v>216</v>
      </c>
      <c r="U109" s="85">
        <v>0.85</v>
      </c>
      <c r="V109" s="83" t="s">
        <v>217</v>
      </c>
      <c r="W109" s="83">
        <v>685000</v>
      </c>
      <c r="X109" s="99"/>
      <c r="Y109" s="96">
        <f>IF($A112&gt;=設定!$C$1,0,IF(OR($A106&lt;$O109,$A106&gt;$Q109),0,$A106*$U109-$W109))</f>
        <v>0</v>
      </c>
    </row>
    <row r="110" spans="1:25" ht="14.25" thickBot="1" x14ac:dyDescent="0.2">
      <c r="C110" s="89">
        <v>7700000</v>
      </c>
      <c r="D110" s="83" t="s">
        <v>215</v>
      </c>
      <c r="E110" s="83">
        <v>9999999</v>
      </c>
      <c r="F110" s="82"/>
      <c r="G110" s="140" t="s">
        <v>154</v>
      </c>
      <c r="H110" s="85" t="s">
        <v>216</v>
      </c>
      <c r="I110" s="85">
        <v>0.95</v>
      </c>
      <c r="J110" s="85" t="s">
        <v>217</v>
      </c>
      <c r="K110" s="83">
        <v>1455000</v>
      </c>
      <c r="L110" s="98"/>
      <c r="M110" s="97">
        <f>IF($A112&lt;設定!$C$1,0,IF(OR($A106&lt;$C110,$A106&gt;$E110),0,$A106*$I110-$K110))</f>
        <v>0</v>
      </c>
      <c r="O110" s="89">
        <v>7700000</v>
      </c>
      <c r="P110" s="83" t="s">
        <v>215</v>
      </c>
      <c r="Q110" s="83">
        <v>9999999</v>
      </c>
      <c r="R110" s="82"/>
      <c r="S110" s="82" t="s">
        <v>154</v>
      </c>
      <c r="T110" s="83" t="s">
        <v>216</v>
      </c>
      <c r="U110" s="85">
        <v>0.95</v>
      </c>
      <c r="V110" s="83" t="s">
        <v>217</v>
      </c>
      <c r="W110" s="83">
        <v>1455000</v>
      </c>
      <c r="X110" s="98"/>
      <c r="Y110" s="97">
        <f>IF($A112&gt;=設定!$C$1,0,IF(OR($A106&lt;$O110,$A106&gt;$Q110),0,$A106*$U110-$W110))</f>
        <v>0</v>
      </c>
    </row>
    <row r="111" spans="1:25" ht="14.25" thickBot="1" x14ac:dyDescent="0.2">
      <c r="A111" s="109" t="s">
        <v>208</v>
      </c>
      <c r="C111" s="101">
        <v>10000000</v>
      </c>
      <c r="D111" s="102" t="s">
        <v>215</v>
      </c>
      <c r="E111" s="102"/>
      <c r="F111" s="103"/>
      <c r="G111" s="141" t="s">
        <v>154</v>
      </c>
      <c r="H111" s="104" t="s">
        <v>216</v>
      </c>
      <c r="I111" s="104">
        <v>1</v>
      </c>
      <c r="J111" s="104" t="s">
        <v>217</v>
      </c>
      <c r="K111" s="102">
        <v>1955000</v>
      </c>
      <c r="L111" s="105"/>
      <c r="M111" s="106">
        <f>IF($A112&lt;設定!$C$1,0,IF($A106&lt;$C111,0,$A106*$I111-$K111))</f>
        <v>0</v>
      </c>
      <c r="O111" s="101">
        <v>10000000</v>
      </c>
      <c r="P111" s="102" t="s">
        <v>215</v>
      </c>
      <c r="Q111" s="102"/>
      <c r="R111" s="103"/>
      <c r="S111" s="103" t="s">
        <v>154</v>
      </c>
      <c r="T111" s="102" t="s">
        <v>216</v>
      </c>
      <c r="U111" s="104">
        <v>1</v>
      </c>
      <c r="V111" s="102" t="s">
        <v>217</v>
      </c>
      <c r="W111" s="102">
        <v>1955000</v>
      </c>
      <c r="X111" s="105"/>
      <c r="Y111" s="106">
        <f>IF($A112&gt;=設定!$C$1,0,IF($A106&lt;$O111,0,$A106*$U111-$W111))</f>
        <v>0</v>
      </c>
    </row>
    <row r="112" spans="1:25" ht="14.25" thickBot="1" x14ac:dyDescent="0.2">
      <c r="A112" s="110" t="str">
        <f>IF(国保税!$D$37="","",国保税!$D$37)</f>
        <v/>
      </c>
      <c r="K112" s="107" t="s">
        <v>147</v>
      </c>
      <c r="M112">
        <f>SUM(M107:M111)</f>
        <v>0</v>
      </c>
      <c r="W112" s="107" t="s">
        <v>147</v>
      </c>
      <c r="Y112">
        <f>SUM(Y107:Y111)</f>
        <v>0</v>
      </c>
    </row>
    <row r="117" spans="1:25" ht="14.25" thickBot="1" x14ac:dyDescent="0.2"/>
    <row r="118" spans="1:25" ht="14.25" thickBot="1" x14ac:dyDescent="0.2">
      <c r="A118" s="109" t="s">
        <v>209</v>
      </c>
      <c r="C118" t="s">
        <v>272</v>
      </c>
      <c r="O118" t="s">
        <v>273</v>
      </c>
    </row>
    <row r="119" spans="1:25" ht="14.25" thickBot="1" x14ac:dyDescent="0.2">
      <c r="A119" s="111">
        <f>国保税!$I$38</f>
        <v>0</v>
      </c>
      <c r="C119" s="594" t="s">
        <v>180</v>
      </c>
      <c r="D119" s="595"/>
      <c r="E119" s="597"/>
      <c r="F119" s="87"/>
      <c r="G119" s="595" t="s">
        <v>181</v>
      </c>
      <c r="H119" s="595"/>
      <c r="I119" s="595"/>
      <c r="J119" s="595"/>
      <c r="K119" s="595"/>
      <c r="L119" s="93"/>
      <c r="M119" s="95" t="s">
        <v>8</v>
      </c>
      <c r="O119" s="594" t="s">
        <v>180</v>
      </c>
      <c r="P119" s="595"/>
      <c r="Q119" s="595"/>
      <c r="R119" s="87"/>
      <c r="S119" s="596" t="s">
        <v>181</v>
      </c>
      <c r="T119" s="595"/>
      <c r="U119" s="595"/>
      <c r="V119" s="595"/>
      <c r="W119" s="595"/>
      <c r="X119" s="93"/>
      <c r="Y119" s="95" t="s">
        <v>157</v>
      </c>
    </row>
    <row r="120" spans="1:25" ht="14.25" thickBot="1" x14ac:dyDescent="0.2">
      <c r="C120" s="89"/>
      <c r="D120" s="83" t="s">
        <v>215</v>
      </c>
      <c r="E120" s="83">
        <v>1299999</v>
      </c>
      <c r="F120" s="82"/>
      <c r="G120" s="140" t="s">
        <v>154</v>
      </c>
      <c r="H120" s="85" t="s">
        <v>216</v>
      </c>
      <c r="I120" s="85">
        <v>1</v>
      </c>
      <c r="J120" s="85" t="s">
        <v>217</v>
      </c>
      <c r="K120" s="83">
        <v>600000</v>
      </c>
      <c r="L120" s="99"/>
      <c r="M120" s="97">
        <f>IF($A125&lt;設定!$C$1,0,IF($A119&gt;$E120,0,IF($A119&lt;=600000,0,$A119-600000)))</f>
        <v>0</v>
      </c>
      <c r="O120" s="89"/>
      <c r="P120" s="83" t="s">
        <v>215</v>
      </c>
      <c r="Q120" s="83">
        <v>3299999</v>
      </c>
      <c r="R120" s="82"/>
      <c r="S120" s="82" t="s">
        <v>154</v>
      </c>
      <c r="T120" s="83" t="s">
        <v>216</v>
      </c>
      <c r="U120" s="85">
        <v>1</v>
      </c>
      <c r="V120" s="83" t="s">
        <v>217</v>
      </c>
      <c r="W120" s="83">
        <v>1100000</v>
      </c>
      <c r="X120" s="99"/>
      <c r="Y120" s="97">
        <f>IF($A125&gt;=設定!$C$1,0,IF($A119&gt;$Q120,0,IF($A119&lt;=1100000,0,$A119-1100000)))</f>
        <v>0</v>
      </c>
    </row>
    <row r="121" spans="1:25" x14ac:dyDescent="0.15">
      <c r="A121" s="109" t="s">
        <v>210</v>
      </c>
      <c r="C121" s="89">
        <v>1300000</v>
      </c>
      <c r="D121" s="83" t="s">
        <v>215</v>
      </c>
      <c r="E121" s="83">
        <v>4099999</v>
      </c>
      <c r="F121" s="82"/>
      <c r="G121" s="140" t="s">
        <v>154</v>
      </c>
      <c r="H121" s="85" t="s">
        <v>216</v>
      </c>
      <c r="I121" s="85">
        <v>0.75</v>
      </c>
      <c r="J121" s="85" t="s">
        <v>217</v>
      </c>
      <c r="K121" s="83">
        <v>275000</v>
      </c>
      <c r="L121" s="94"/>
      <c r="M121" s="100">
        <f>IF($A125&lt;設定!$C$1,0,IF(OR($A119&lt;$C121,$A119&gt;$E121),0,$A119*I121-$K121))</f>
        <v>0</v>
      </c>
      <c r="O121" s="89">
        <v>3300000</v>
      </c>
      <c r="P121" s="83" t="s">
        <v>215</v>
      </c>
      <c r="Q121" s="83">
        <v>4099999</v>
      </c>
      <c r="R121" s="82"/>
      <c r="S121" s="82" t="s">
        <v>154</v>
      </c>
      <c r="T121" s="83" t="s">
        <v>216</v>
      </c>
      <c r="U121" s="85">
        <v>0.75</v>
      </c>
      <c r="V121" s="83" t="s">
        <v>217</v>
      </c>
      <c r="W121" s="83">
        <v>275000</v>
      </c>
      <c r="X121" s="94"/>
      <c r="Y121" s="100">
        <f>IF($A125&gt;=設定!$C$1,0,IF(OR($A119&lt;$O121,$A119&gt;$Q121),0,$A119*U121-$W121))</f>
        <v>0</v>
      </c>
    </row>
    <row r="122" spans="1:25" ht="14.25" thickBot="1" x14ac:dyDescent="0.2">
      <c r="A122" s="108">
        <f>ROUNDDOWN(M125+Y125,0)</f>
        <v>0</v>
      </c>
      <c r="C122" s="89">
        <v>4100000</v>
      </c>
      <c r="D122" s="83" t="s">
        <v>215</v>
      </c>
      <c r="E122" s="83">
        <v>7699999</v>
      </c>
      <c r="F122" s="82"/>
      <c r="G122" s="140" t="s">
        <v>154</v>
      </c>
      <c r="H122" s="85" t="s">
        <v>216</v>
      </c>
      <c r="I122" s="85">
        <v>0.85</v>
      </c>
      <c r="J122" s="85" t="s">
        <v>217</v>
      </c>
      <c r="K122" s="83">
        <v>685000</v>
      </c>
      <c r="L122" s="99"/>
      <c r="M122" s="96">
        <f>IF($A125&lt;設定!$C$1,0,IF(OR($A119&lt;$C122,$A119&gt;$E122),0,$A119*$I122-$K122))</f>
        <v>0</v>
      </c>
      <c r="O122" s="89">
        <v>4100000</v>
      </c>
      <c r="P122" s="83" t="s">
        <v>215</v>
      </c>
      <c r="Q122" s="83">
        <v>7699999</v>
      </c>
      <c r="R122" s="82"/>
      <c r="S122" s="82" t="s">
        <v>154</v>
      </c>
      <c r="T122" s="83" t="s">
        <v>216</v>
      </c>
      <c r="U122" s="85">
        <v>0.85</v>
      </c>
      <c r="V122" s="83" t="s">
        <v>217</v>
      </c>
      <c r="W122" s="83">
        <v>685000</v>
      </c>
      <c r="X122" s="99"/>
      <c r="Y122" s="96">
        <f>IF($A125&gt;=設定!$C$1,0,IF(OR($A119&lt;$O122,$A119&gt;$Q122),0,$A119*$U122-$W122))</f>
        <v>0</v>
      </c>
    </row>
    <row r="123" spans="1:25" ht="14.25" thickBot="1" x14ac:dyDescent="0.2">
      <c r="C123" s="89">
        <v>7700000</v>
      </c>
      <c r="D123" s="83" t="s">
        <v>215</v>
      </c>
      <c r="E123" s="83">
        <v>9999999</v>
      </c>
      <c r="F123" s="82"/>
      <c r="G123" s="140" t="s">
        <v>154</v>
      </c>
      <c r="H123" s="85" t="s">
        <v>216</v>
      </c>
      <c r="I123" s="85">
        <v>0.95</v>
      </c>
      <c r="J123" s="85" t="s">
        <v>217</v>
      </c>
      <c r="K123" s="83">
        <v>1455000</v>
      </c>
      <c r="L123" s="98"/>
      <c r="M123" s="97">
        <f>IF($A125&lt;設定!$C$1,0,IF(OR($A119&lt;$C123,$A119&gt;$E123),0,$A119*$I123-$K123))</f>
        <v>0</v>
      </c>
      <c r="O123" s="89">
        <v>7700000</v>
      </c>
      <c r="P123" s="83" t="s">
        <v>215</v>
      </c>
      <c r="Q123" s="83">
        <v>9999999</v>
      </c>
      <c r="R123" s="82"/>
      <c r="S123" s="82" t="s">
        <v>154</v>
      </c>
      <c r="T123" s="83" t="s">
        <v>216</v>
      </c>
      <c r="U123" s="85">
        <v>0.95</v>
      </c>
      <c r="V123" s="83" t="s">
        <v>217</v>
      </c>
      <c r="W123" s="83">
        <v>1455000</v>
      </c>
      <c r="X123" s="98"/>
      <c r="Y123" s="97">
        <f>IF($A125&gt;=設定!$C$1,0,IF(OR($A119&lt;$O123,$A119&gt;$Q123),0,$A119*$U123-$W123))</f>
        <v>0</v>
      </c>
    </row>
    <row r="124" spans="1:25" ht="14.25" thickBot="1" x14ac:dyDescent="0.2">
      <c r="A124" s="109" t="s">
        <v>211</v>
      </c>
      <c r="C124" s="101">
        <v>10000000</v>
      </c>
      <c r="D124" s="102" t="s">
        <v>215</v>
      </c>
      <c r="E124" s="102"/>
      <c r="F124" s="103"/>
      <c r="G124" s="141" t="s">
        <v>154</v>
      </c>
      <c r="H124" s="104" t="s">
        <v>216</v>
      </c>
      <c r="I124" s="104">
        <v>1</v>
      </c>
      <c r="J124" s="104" t="s">
        <v>217</v>
      </c>
      <c r="K124" s="102">
        <v>1955000</v>
      </c>
      <c r="L124" s="105"/>
      <c r="M124" s="106">
        <f>IF($A125&lt;設定!$C$1,0,IF($A119&lt;$C124,0,$A119*$I124-$K124))</f>
        <v>0</v>
      </c>
      <c r="O124" s="101">
        <v>10000000</v>
      </c>
      <c r="P124" s="102" t="s">
        <v>215</v>
      </c>
      <c r="Q124" s="102"/>
      <c r="R124" s="103"/>
      <c r="S124" s="103" t="s">
        <v>154</v>
      </c>
      <c r="T124" s="102" t="s">
        <v>216</v>
      </c>
      <c r="U124" s="104">
        <v>1</v>
      </c>
      <c r="V124" s="102" t="s">
        <v>217</v>
      </c>
      <c r="W124" s="102">
        <v>1955000</v>
      </c>
      <c r="X124" s="105"/>
      <c r="Y124" s="106">
        <f>IF($A125&gt;=設定!$C$1,0,IF($A119&lt;$O124,0,$A119*$U124-$W124))</f>
        <v>0</v>
      </c>
    </row>
    <row r="125" spans="1:25" ht="14.25" thickBot="1" x14ac:dyDescent="0.2">
      <c r="A125" s="110" t="str">
        <f>IF(国保税!$D$38="","",国保税!$D$38)</f>
        <v/>
      </c>
      <c r="K125" s="107" t="s">
        <v>147</v>
      </c>
      <c r="M125">
        <f>SUM(M120:M124)</f>
        <v>0</v>
      </c>
      <c r="W125" s="107" t="s">
        <v>147</v>
      </c>
      <c r="Y125">
        <f>SUM(Y120:Y124)</f>
        <v>0</v>
      </c>
    </row>
    <row r="130" spans="1:25" ht="14.25" thickBot="1" x14ac:dyDescent="0.2"/>
    <row r="131" spans="1:25" ht="14.25" thickBot="1" x14ac:dyDescent="0.2">
      <c r="A131" s="109" t="s">
        <v>212</v>
      </c>
      <c r="C131" t="s">
        <v>272</v>
      </c>
      <c r="O131" t="s">
        <v>273</v>
      </c>
    </row>
    <row r="132" spans="1:25" ht="14.25" thickBot="1" x14ac:dyDescent="0.2">
      <c r="A132" s="111">
        <f>国保税!$I$41</f>
        <v>0</v>
      </c>
      <c r="C132" s="594" t="s">
        <v>180</v>
      </c>
      <c r="D132" s="595"/>
      <c r="E132" s="595"/>
      <c r="F132" s="87"/>
      <c r="G132" s="596" t="s">
        <v>181</v>
      </c>
      <c r="H132" s="595"/>
      <c r="I132" s="595"/>
      <c r="J132" s="595"/>
      <c r="K132" s="595"/>
      <c r="L132" s="93"/>
      <c r="M132" s="95" t="s">
        <v>8</v>
      </c>
      <c r="O132" s="594" t="s">
        <v>180</v>
      </c>
      <c r="P132" s="595"/>
      <c r="Q132" s="595"/>
      <c r="R132" s="87"/>
      <c r="S132" s="596" t="s">
        <v>181</v>
      </c>
      <c r="T132" s="595"/>
      <c r="U132" s="595"/>
      <c r="V132" s="595"/>
      <c r="W132" s="595"/>
      <c r="X132" s="93"/>
      <c r="Y132" s="95" t="s">
        <v>157</v>
      </c>
    </row>
    <row r="133" spans="1:25" ht="14.25" thickBot="1" x14ac:dyDescent="0.2">
      <c r="C133" s="89"/>
      <c r="D133" s="83" t="s">
        <v>215</v>
      </c>
      <c r="E133" s="83">
        <v>1299999</v>
      </c>
      <c r="F133" s="82"/>
      <c r="G133" s="140" t="s">
        <v>154</v>
      </c>
      <c r="H133" s="85" t="s">
        <v>216</v>
      </c>
      <c r="I133" s="85">
        <v>1</v>
      </c>
      <c r="J133" s="85" t="s">
        <v>217</v>
      </c>
      <c r="K133" s="83">
        <v>600000</v>
      </c>
      <c r="L133" s="99"/>
      <c r="M133" s="97">
        <f>IF($A138&lt;設定!$C$1,0,IF($A132&gt;$E133,0,IF($A132&lt;=600000,0,$A132-600000)))</f>
        <v>0</v>
      </c>
      <c r="O133" s="89"/>
      <c r="P133" s="83" t="s">
        <v>215</v>
      </c>
      <c r="Q133" s="83">
        <v>3299999</v>
      </c>
      <c r="R133" s="82"/>
      <c r="S133" s="82" t="s">
        <v>154</v>
      </c>
      <c r="T133" s="83" t="s">
        <v>216</v>
      </c>
      <c r="U133" s="85">
        <v>1</v>
      </c>
      <c r="V133" s="83" t="s">
        <v>217</v>
      </c>
      <c r="W133" s="83">
        <v>1100000</v>
      </c>
      <c r="X133" s="99"/>
      <c r="Y133" s="97">
        <f>IF($A138&gt;=設定!$C$1,0,IF($A132&gt;$Q133,0,IF($A132&lt;=1100000,0,$A132-1100000)))</f>
        <v>0</v>
      </c>
    </row>
    <row r="134" spans="1:25" x14ac:dyDescent="0.15">
      <c r="A134" s="109" t="s">
        <v>213</v>
      </c>
      <c r="C134" s="89">
        <v>1300000</v>
      </c>
      <c r="D134" s="83" t="s">
        <v>215</v>
      </c>
      <c r="E134" s="83">
        <v>4099999</v>
      </c>
      <c r="F134" s="82"/>
      <c r="G134" s="140" t="s">
        <v>154</v>
      </c>
      <c r="H134" s="85" t="s">
        <v>216</v>
      </c>
      <c r="I134" s="85">
        <v>0.75</v>
      </c>
      <c r="J134" s="85" t="s">
        <v>217</v>
      </c>
      <c r="K134" s="83">
        <v>275000</v>
      </c>
      <c r="L134" s="94"/>
      <c r="M134" s="100">
        <f>IF($A138&lt;設定!$C$1,0,IF(OR($A132&lt;$C134,$A132&gt;$E134),0,$A132*I134-$K134))</f>
        <v>0</v>
      </c>
      <c r="O134" s="89">
        <v>3300000</v>
      </c>
      <c r="P134" s="83" t="s">
        <v>215</v>
      </c>
      <c r="Q134" s="83">
        <v>4099999</v>
      </c>
      <c r="R134" s="82"/>
      <c r="S134" s="82" t="s">
        <v>154</v>
      </c>
      <c r="T134" s="83" t="s">
        <v>216</v>
      </c>
      <c r="U134" s="85">
        <v>0.75</v>
      </c>
      <c r="V134" s="83" t="s">
        <v>217</v>
      </c>
      <c r="W134" s="83">
        <v>275000</v>
      </c>
      <c r="X134" s="94"/>
      <c r="Y134" s="100">
        <f>IF($A138&gt;=設定!$C$1,0,IF(OR($A132&lt;$O134,$A132&gt;$Q134),0,$A132*U134-$W134))</f>
        <v>0</v>
      </c>
    </row>
    <row r="135" spans="1:25" ht="14.25" thickBot="1" x14ac:dyDescent="0.2">
      <c r="A135" s="108">
        <f>ROUNDDOWN(M138+Y138,0)</f>
        <v>0</v>
      </c>
      <c r="C135" s="89">
        <v>4100000</v>
      </c>
      <c r="D135" s="83" t="s">
        <v>215</v>
      </c>
      <c r="E135" s="83">
        <v>7699999</v>
      </c>
      <c r="F135" s="82"/>
      <c r="G135" s="140" t="s">
        <v>154</v>
      </c>
      <c r="H135" s="85" t="s">
        <v>216</v>
      </c>
      <c r="I135" s="85">
        <v>0.85</v>
      </c>
      <c r="J135" s="85" t="s">
        <v>217</v>
      </c>
      <c r="K135" s="83">
        <v>685000</v>
      </c>
      <c r="L135" s="99"/>
      <c r="M135" s="96">
        <f>IF($A138&lt;設定!$C$1,0,IF(OR($A132&lt;$C135,$A132&gt;$E135),0,$A132*$I135-$K135))</f>
        <v>0</v>
      </c>
      <c r="O135" s="89">
        <v>4100000</v>
      </c>
      <c r="P135" s="83" t="s">
        <v>215</v>
      </c>
      <c r="Q135" s="83">
        <v>7699999</v>
      </c>
      <c r="R135" s="82"/>
      <c r="S135" s="82" t="s">
        <v>154</v>
      </c>
      <c r="T135" s="83" t="s">
        <v>216</v>
      </c>
      <c r="U135" s="85">
        <v>0.85</v>
      </c>
      <c r="V135" s="83" t="s">
        <v>217</v>
      </c>
      <c r="W135" s="83">
        <v>685000</v>
      </c>
      <c r="X135" s="99"/>
      <c r="Y135" s="96">
        <f>IF($A138&gt;=設定!$C$1,0,IF(OR($A132&lt;$O135,$A132&gt;$Q135),0,$A132*$U135-$W135))</f>
        <v>0</v>
      </c>
    </row>
    <row r="136" spans="1:25" ht="14.25" thickBot="1" x14ac:dyDescent="0.2">
      <c r="C136" s="89">
        <v>7700000</v>
      </c>
      <c r="D136" s="83" t="s">
        <v>215</v>
      </c>
      <c r="E136" s="83">
        <v>9999999</v>
      </c>
      <c r="F136" s="82"/>
      <c r="G136" s="140" t="s">
        <v>154</v>
      </c>
      <c r="H136" s="85" t="s">
        <v>216</v>
      </c>
      <c r="I136" s="85">
        <v>0.95</v>
      </c>
      <c r="J136" s="85" t="s">
        <v>217</v>
      </c>
      <c r="K136" s="83">
        <v>1455000</v>
      </c>
      <c r="L136" s="98"/>
      <c r="M136" s="97">
        <f>IF($A138&lt;設定!$C$1,0,IF(OR($A132&lt;$C136,$A132&gt;$E136),0,$A132*$I136-$K136))</f>
        <v>0</v>
      </c>
      <c r="O136" s="89">
        <v>7700000</v>
      </c>
      <c r="P136" s="83" t="s">
        <v>215</v>
      </c>
      <c r="Q136" s="83">
        <v>9999999</v>
      </c>
      <c r="R136" s="82"/>
      <c r="S136" s="82" t="s">
        <v>154</v>
      </c>
      <c r="T136" s="83" t="s">
        <v>216</v>
      </c>
      <c r="U136" s="85">
        <v>0.95</v>
      </c>
      <c r="V136" s="83" t="s">
        <v>217</v>
      </c>
      <c r="W136" s="83">
        <v>1455000</v>
      </c>
      <c r="X136" s="98"/>
      <c r="Y136" s="97">
        <f>IF($A138&gt;=設定!$C$1,0,IF(OR($A132&lt;$O136,$A132&gt;$Q136),0,$A132*$U136-$W136))</f>
        <v>0</v>
      </c>
    </row>
    <row r="137" spans="1:25" ht="14.25" thickBot="1" x14ac:dyDescent="0.2">
      <c r="A137" s="109" t="s">
        <v>214</v>
      </c>
      <c r="C137" s="101">
        <v>10000000</v>
      </c>
      <c r="D137" s="102" t="s">
        <v>215</v>
      </c>
      <c r="E137" s="102"/>
      <c r="F137" s="103"/>
      <c r="G137" s="141" t="s">
        <v>154</v>
      </c>
      <c r="H137" s="104" t="s">
        <v>216</v>
      </c>
      <c r="I137" s="104">
        <v>1</v>
      </c>
      <c r="J137" s="104" t="s">
        <v>217</v>
      </c>
      <c r="K137" s="102">
        <v>1955000</v>
      </c>
      <c r="L137" s="105"/>
      <c r="M137" s="106">
        <f>IF($A138&lt;設定!$C$1,0,IF($A132&lt;$C137,0,$A132*$I137-$K137))</f>
        <v>0</v>
      </c>
      <c r="O137" s="101">
        <v>10000000</v>
      </c>
      <c r="P137" s="102" t="s">
        <v>215</v>
      </c>
      <c r="Q137" s="102"/>
      <c r="R137" s="103"/>
      <c r="S137" s="103" t="s">
        <v>154</v>
      </c>
      <c r="T137" s="102" t="s">
        <v>216</v>
      </c>
      <c r="U137" s="104">
        <v>1</v>
      </c>
      <c r="V137" s="102" t="s">
        <v>217</v>
      </c>
      <c r="W137" s="102">
        <v>1955000</v>
      </c>
      <c r="X137" s="105"/>
      <c r="Y137" s="106">
        <f>IF($A138&gt;=設定!$C$1,0,IF($A132&lt;$O137,0,$A132*$U137-$W137))</f>
        <v>0</v>
      </c>
    </row>
    <row r="138" spans="1:25" ht="14.25" thickBot="1" x14ac:dyDescent="0.2">
      <c r="A138" s="110" t="str">
        <f>IF(国保税!$D$41="","",国保税!$D$41)</f>
        <v/>
      </c>
      <c r="K138" s="107" t="s">
        <v>147</v>
      </c>
      <c r="M138">
        <f>SUM(M133:M137)</f>
        <v>0</v>
      </c>
      <c r="W138" s="107" t="s">
        <v>147</v>
      </c>
      <c r="Y138">
        <f>SUM(Y133:Y137)</f>
        <v>0</v>
      </c>
    </row>
  </sheetData>
  <mergeCells count="44">
    <mergeCell ref="C132:E132"/>
    <mergeCell ref="G132:K132"/>
    <mergeCell ref="O132:Q132"/>
    <mergeCell ref="S132:W132"/>
    <mergeCell ref="C106:E106"/>
    <mergeCell ref="G106:K106"/>
    <mergeCell ref="O106:Q106"/>
    <mergeCell ref="S106:W106"/>
    <mergeCell ref="C119:E119"/>
    <mergeCell ref="G119:K119"/>
    <mergeCell ref="O119:Q119"/>
    <mergeCell ref="S119:W119"/>
    <mergeCell ref="C80:E80"/>
    <mergeCell ref="G80:K80"/>
    <mergeCell ref="O80:Q80"/>
    <mergeCell ref="S80:W80"/>
    <mergeCell ref="C93:E93"/>
    <mergeCell ref="G93:K93"/>
    <mergeCell ref="O93:Q93"/>
    <mergeCell ref="S93:W93"/>
    <mergeCell ref="C54:E54"/>
    <mergeCell ref="G54:K54"/>
    <mergeCell ref="O54:Q54"/>
    <mergeCell ref="S54:W54"/>
    <mergeCell ref="C67:E67"/>
    <mergeCell ref="G67:K67"/>
    <mergeCell ref="O67:Q67"/>
    <mergeCell ref="S67:W67"/>
    <mergeCell ref="C28:E28"/>
    <mergeCell ref="G28:K28"/>
    <mergeCell ref="O28:Q28"/>
    <mergeCell ref="S28:W28"/>
    <mergeCell ref="C41:E41"/>
    <mergeCell ref="G41:K41"/>
    <mergeCell ref="O41:Q41"/>
    <mergeCell ref="S41:W41"/>
    <mergeCell ref="C2:E2"/>
    <mergeCell ref="G2:K2"/>
    <mergeCell ref="O2:Q2"/>
    <mergeCell ref="S2:W2"/>
    <mergeCell ref="C15:E15"/>
    <mergeCell ref="G15:K15"/>
    <mergeCell ref="O15:Q15"/>
    <mergeCell ref="S15:W15"/>
  </mergeCells>
  <phoneticPr fontId="2"/>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国保税</vt:lpstr>
      <vt:lpstr>設定</vt:lpstr>
      <vt:lpstr>計算式</vt:lpstr>
      <vt:lpstr>給与所得換算シート</vt:lpstr>
      <vt:lpstr>給与所得換算シート２</vt:lpstr>
      <vt:lpstr>年金所得換算シート</vt:lpstr>
      <vt:lpstr>給与所得換算シート!Print_Area</vt:lpstr>
      <vt:lpstr>国保税!Print_Area</vt:lpstr>
      <vt:lpstr>年金所得換算シート!Print_Area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土井丸　大祐</dc:creator>
  <cp:lastModifiedBy>小林　裕幸</cp:lastModifiedBy>
  <cp:lastPrinted>2025-12-26T00:46:59Z</cp:lastPrinted>
  <dcterms:created xsi:type="dcterms:W3CDTF">2008-04-18T00:31:53Z</dcterms:created>
  <dcterms:modified xsi:type="dcterms:W3CDTF">2026-01-06T06:15:01Z</dcterms:modified>
</cp:coreProperties>
</file>